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lm1-my.sharepoint.com/personal/lucia_mattos_wlm_com_br/Documents/Documentos/"/>
    </mc:Choice>
  </mc:AlternateContent>
  <xr:revisionPtr revIDLastSave="0" documentId="8_{E1E57FAC-A346-40BC-AC7C-645A059D5A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Gráf1" sheetId="3" r:id="rId1"/>
    <sheet name="WLM - Demonstrativos (DRE) C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11" i="2"/>
  <c r="C10" i="2"/>
  <c r="B19" i="2"/>
  <c r="B10" i="2"/>
  <c r="B18" i="2" s="1"/>
  <c r="D28" i="2"/>
  <c r="B25" i="2"/>
  <c r="C19" i="2"/>
  <c r="B11" i="2"/>
  <c r="D11" i="2"/>
  <c r="C18" i="2" l="1"/>
  <c r="C22" i="2" s="1"/>
  <c r="C24" i="2" s="1"/>
  <c r="C28" i="2" s="1"/>
  <c r="B22" i="2"/>
  <c r="B24" i="2" s="1"/>
  <c r="B28" i="2" s="1"/>
  <c r="D10" i="2"/>
  <c r="D25" i="2"/>
  <c r="D19" i="2"/>
  <c r="E11" i="2"/>
  <c r="E25" i="2"/>
  <c r="E10" i="2"/>
  <c r="E19" i="2"/>
  <c r="F10" i="2"/>
  <c r="F25" i="2"/>
  <c r="F19" i="2"/>
  <c r="F11" i="2"/>
  <c r="G25" i="2"/>
  <c r="G10" i="2"/>
  <c r="G11" i="2"/>
  <c r="H15" i="2"/>
  <c r="H11" i="2" s="1"/>
  <c r="H25" i="2"/>
  <c r="I25" i="2"/>
  <c r="H19" i="2"/>
  <c r="I19" i="2"/>
  <c r="H10" i="2"/>
  <c r="I10" i="2"/>
  <c r="I11" i="2"/>
  <c r="J25" i="2"/>
  <c r="J19" i="2"/>
  <c r="J15" i="2"/>
  <c r="J11" i="2" s="1"/>
  <c r="J10" i="2"/>
  <c r="K16" i="2"/>
  <c r="K17" i="2"/>
  <c r="D18" i="2" l="1"/>
  <c r="D22" i="2" s="1"/>
  <c r="D24" i="2" s="1"/>
  <c r="J18" i="2"/>
  <c r="J22" i="2" s="1"/>
  <c r="J24" i="2" s="1"/>
  <c r="J28" i="2" s="1"/>
  <c r="E18" i="2"/>
  <c r="E22" i="2" s="1"/>
  <c r="E24" i="2" s="1"/>
  <c r="E28" i="2" s="1"/>
  <c r="G18" i="2"/>
  <c r="F18" i="2"/>
  <c r="F22" i="2" s="1"/>
  <c r="F24" i="2" s="1"/>
  <c r="F28" i="2" s="1"/>
  <c r="I18" i="2"/>
  <c r="I22" i="2" s="1"/>
  <c r="I24" i="2" s="1"/>
  <c r="I28" i="2" s="1"/>
  <c r="G19" i="2"/>
  <c r="H18" i="2"/>
  <c r="H22" i="2" s="1"/>
  <c r="H24" i="2" s="1"/>
  <c r="H28" i="2" s="1"/>
  <c r="K30" i="2"/>
  <c r="K29" i="2"/>
  <c r="K26" i="2"/>
  <c r="K25" i="2" s="1"/>
  <c r="K23" i="2"/>
  <c r="K21" i="2"/>
  <c r="K20" i="2"/>
  <c r="K9" i="2"/>
  <c r="L25" i="2"/>
  <c r="L19" i="2"/>
  <c r="L11" i="2"/>
  <c r="L18" i="2" s="1"/>
  <c r="M15" i="2"/>
  <c r="K15" i="2" s="1"/>
  <c r="M13" i="2"/>
  <c r="K13" i="2" s="1"/>
  <c r="M8" i="2"/>
  <c r="K8" i="2" s="1"/>
  <c r="M19" i="2"/>
  <c r="M25" i="2"/>
  <c r="N25" i="2"/>
  <c r="N19" i="2"/>
  <c r="N11" i="2"/>
  <c r="N10" i="2"/>
  <c r="O30" i="2"/>
  <c r="O29" i="2"/>
  <c r="P25" i="2"/>
  <c r="Q25" i="2"/>
  <c r="O26" i="2"/>
  <c r="O25" i="2" s="1"/>
  <c r="O23" i="2"/>
  <c r="O21" i="2"/>
  <c r="O20" i="2"/>
  <c r="P19" i="2"/>
  <c r="Q19" i="2"/>
  <c r="O17" i="2"/>
  <c r="O16" i="2"/>
  <c r="O15" i="2"/>
  <c r="P11" i="2"/>
  <c r="P18" i="2" s="1"/>
  <c r="Q11" i="2"/>
  <c r="Q18" i="2" s="1"/>
  <c r="O13" i="2"/>
  <c r="O9" i="2"/>
  <c r="O8" i="2"/>
  <c r="R25" i="2"/>
  <c r="V18" i="2"/>
  <c r="V22" i="2" s="1"/>
  <c r="R19" i="2"/>
  <c r="R11" i="2"/>
  <c r="R10" i="2"/>
  <c r="O10" i="2" s="1"/>
  <c r="M10" i="2" l="1"/>
  <c r="G22" i="2"/>
  <c r="G24" i="2" s="1"/>
  <c r="G28" i="2" s="1"/>
  <c r="L22" i="2"/>
  <c r="L24" i="2" s="1"/>
  <c r="K19" i="2"/>
  <c r="K11" i="2"/>
  <c r="K10" i="2"/>
  <c r="K18" i="2" s="1"/>
  <c r="K22" i="2" s="1"/>
  <c r="L28" i="2"/>
  <c r="P22" i="2"/>
  <c r="P24" i="2" s="1"/>
  <c r="P28" i="2" s="1"/>
  <c r="Q22" i="2"/>
  <c r="Q24" i="2" s="1"/>
  <c r="Q28" i="2" s="1"/>
  <c r="N18" i="2"/>
  <c r="N22" i="2" s="1"/>
  <c r="N24" i="2" s="1"/>
  <c r="N28" i="2" s="1"/>
  <c r="O11" i="2"/>
  <c r="O18" i="2" s="1"/>
  <c r="R18" i="2"/>
  <c r="R22" i="2" s="1"/>
  <c r="R24" i="2" s="1"/>
  <c r="R28" i="2" s="1"/>
  <c r="M11" i="2"/>
  <c r="M18" i="2" s="1"/>
  <c r="M22" i="2" s="1"/>
  <c r="O19" i="2"/>
  <c r="U18" i="2"/>
  <c r="K24" i="2" l="1"/>
  <c r="K28" i="2" s="1"/>
  <c r="O22" i="2"/>
  <c r="O24" i="2" s="1"/>
  <c r="O28" i="2" s="1"/>
  <c r="M24" i="2"/>
  <c r="M28" i="2" s="1"/>
  <c r="AZ39" i="2"/>
</calcChain>
</file>

<file path=xl/sharedStrings.xml><?xml version="1.0" encoding="utf-8"?>
<sst xmlns="http://schemas.openxmlformats.org/spreadsheetml/2006/main" count="95" uniqueCount="93">
  <si>
    <t>WLM - Informações Financeiras - Balanços Interativos</t>
  </si>
  <si>
    <t xml:space="preserve">Demonstrativos (DRE) Consolidado - IFRS </t>
  </si>
  <si>
    <r>
      <t>(Em milhares de reais)</t>
    </r>
    <r>
      <rPr>
        <sz val="8"/>
        <color theme="1"/>
        <rFont val="Verdana"/>
        <family val="2"/>
      </rPr>
      <t xml:space="preserve">      </t>
    </r>
  </si>
  <si>
    <t>Conta</t>
  </si>
  <si>
    <t>2TR25</t>
  </si>
  <si>
    <t>1TR25</t>
  </si>
  <si>
    <t>4TR24</t>
  </si>
  <si>
    <t>3TR24</t>
  </si>
  <si>
    <t>2TR24</t>
  </si>
  <si>
    <t>1TR24</t>
  </si>
  <si>
    <t>4TR23</t>
  </si>
  <si>
    <t>3TR23</t>
  </si>
  <si>
    <t>2TR23</t>
  </si>
  <si>
    <t>1TR23</t>
  </si>
  <si>
    <t>4TR22</t>
  </si>
  <si>
    <t>3TR22</t>
  </si>
  <si>
    <t>2TR22</t>
  </si>
  <si>
    <t>1TR22</t>
  </si>
  <si>
    <t>4TR21</t>
  </si>
  <si>
    <t>3TR21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</si>
  <si>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</si>
  <si>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</si>
  <si>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</si>
  <si>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</si>
  <si>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</si>
  <si>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</si>
  <si>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</si>
  <si>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</si>
  <si>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</si>
  <si>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</si>
  <si>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</si>
  <si>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</si>
  <si>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</si>
  <si>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</si>
  <si>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</si>
  <si>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</si>
  <si>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</si>
  <si>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</si>
  <si>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</si>
  <si>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</si>
  <si>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</si>
  <si>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</si>
  <si>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</si>
  <si>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</si>
  <si>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</si>
  <si>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</si>
  <si>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</si>
  <si>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</si>
  <si>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</si>
  <si>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</si>
  <si>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</si>
  <si>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</si>
  <si>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</si>
  <si>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</si>
  <si>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</si>
  <si>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</si>
  <si>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</si>
  <si>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</si>
  <si>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</si>
  <si>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</si>
  <si>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</si>
  <si>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</si>
  <si>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</si>
  <si>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</si>
  <si>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</si>
  <si>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</si>
  <si>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   Receita de Venda de Bens e/ou Serviços </t>
  </si>
  <si>
    <t>   Custo dos Bens e/ou Serviços Vendidos </t>
  </si>
  <si>
    <t>   Resultado Bruto </t>
  </si>
  <si>
    <t>   Despesas/Receitas Operacionais </t>
  </si>
  <si>
    <t>     Despesas com Vendas </t>
  </si>
  <si>
    <t>     Despesas Gerais e Administrativas </t>
  </si>
  <si>
    <t>     Perdas pela Não Recuperabilidade de Ativos </t>
  </si>
  <si>
    <t>     Outras Receitas Operacionais </t>
  </si>
  <si>
    <t>     Outras Despesas Operacionais </t>
  </si>
  <si>
    <t>     Resultado de Equivalência Patrimonial </t>
  </si>
  <si>
    <t>   Resultado Antes do Resultado Financeiro e dos Tributos </t>
  </si>
  <si>
    <t>   Resultado Financeiro </t>
  </si>
  <si>
    <t>     Receitas Financeiras </t>
  </si>
  <si>
    <t>     Despesas Financeiras </t>
  </si>
  <si>
    <t>   Resultado Antes dos Tributos sobre o Lucro </t>
  </si>
  <si>
    <t>   Imposto de Renda e Contribuição Social sobre o Lucro </t>
  </si>
  <si>
    <t>   Resultado Líquido das Operações Continuadas </t>
  </si>
  <si>
    <t>   Resultado Líquido de Operações Descontinuadas </t>
  </si>
  <si>
    <t>     Lucro/Prejuízo Líquido das Operações Descontinuadas </t>
  </si>
  <si>
    <t>     Ganhos/Perdas Líquidas sobre Ativos de Operações Descontinuadas </t>
  </si>
  <si>
    <t>   Lucro/Prejuízo Consolidado do Período </t>
  </si>
  <si>
    <t>     Atribuído a Sócios da Empresa Controladora </t>
  </si>
  <si>
    <t>     Atribuído a Sócios Não Controladores </t>
  </si>
  <si>
    <t xml:space="preserve"> </t>
  </si>
  <si>
    <t>3TR25</t>
  </si>
  <si>
    <t>4TR25</t>
  </si>
  <si>
    <t>1TR26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</si>
</sst>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51449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8"/>
      <color theme="1"/>
      <name val="Verdana"/>
      <family val="2"/>
    </font>
    <font>
      <b/>
      <sz val="8"/>
      <color rgb="FFFFFFFF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A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/>
    <xf numFmtId="0" fontId="23" fillId="33" borderId="0" xfId="0" applyFont="1" applyFill="1" applyAlignment="1">
      <alignment wrapText="1"/>
    </xf>
    <xf numFmtId="0" fontId="23" fillId="33" borderId="0" xfId="0" applyFont="1" applyFill="1" applyAlignment="1">
      <alignment horizontal="right" wrapText="1"/>
    </xf>
    <xf numFmtId="0" fontId="19" fillId="34" borderId="0" xfId="0" applyFont="1" applyFill="1"/>
    <xf numFmtId="3" fontId="19" fillId="34" borderId="0" xfId="0" applyNumberFormat="1" applyFont="1" applyFill="1" applyAlignment="1">
      <alignment horizontal="right" wrapText="1"/>
    </xf>
    <xf numFmtId="0" fontId="19" fillId="35" borderId="0" xfId="0" applyFont="1" applyFill="1"/>
    <xf numFmtId="3" fontId="19" fillId="35" borderId="0" xfId="0" applyNumberFormat="1" applyFont="1" applyFill="1" applyAlignment="1">
      <alignment horizontal="right" wrapText="1"/>
    </xf>
    <xf numFmtId="164" fontId="19" fillId="34" borderId="0" xfId="44" applyNumberFormat="1" applyFont="1" applyFill="1"/>
    <xf numFmtId="164" fontId="19" fillId="35" borderId="0" xfId="44" applyNumberFormat="1" applyFont="1" applyFill="1"/>
    <xf numFmtId="164" fontId="19" fillId="0" borderId="0" xfId="44" applyNumberFormat="1" applyFont="1"/>
    <xf numFmtId="3" fontId="19" fillId="34" borderId="0" xfId="0" applyNumberFormat="1" applyFont="1" applyFill="1"/>
    <xf numFmtId="3" fontId="19" fillId="35" borderId="0" xfId="0" applyNumberFormat="1" applyFont="1" applyFill="1"/>
    <xf numFmtId="3" fontId="19" fillId="34" borderId="0" xfId="44" applyNumberFormat="1" applyFont="1" applyFill="1"/>
    <xf numFmtId="3" fontId="19" fillId="35" borderId="0" xfId="44" applyNumberFormat="1" applyFont="1" applyFill="1"/>
    <xf numFmtId="3" fontId="19" fillId="0" borderId="0" xfId="44" applyNumberFormat="1" applyFont="1" applyFill="1"/>
    <xf numFmtId="164" fontId="19" fillId="0" borderId="0" xfId="44" applyNumberFormat="1" applyFont="1" applyFill="1"/>
    <xf numFmtId="3" fontId="19" fillId="0" borderId="0" xfId="0" applyNumberFormat="1" applyFont="1"/>
    <xf numFmtId="165" fontId="19" fillId="0" borderId="0" xfId="44" applyNumberFormat="1" applyFont="1" applyFill="1"/>
    <xf numFmtId="0" fontId="23" fillId="33" borderId="0" xfId="0" applyFont="1" applyFill="1" applyAlignment="1">
      <alignment horizontal="center" wrapText="1"/>
    </xf>
    <xf numFmtId="165" fontId="19" fillId="36" borderId="0" xfId="44" applyNumberFormat="1" applyFont="1" applyFill="1"/>
    <xf numFmtId="165" fontId="19" fillId="0" borderId="0" xfId="0" applyNumberFormat="1" applyFont="1"/>
    <xf numFmtId="165" fontId="19" fillId="34" borderId="0" xfId="44" applyNumberFormat="1" applyFont="1" applyFill="1"/>
    <xf numFmtId="165" fontId="19" fillId="35" borderId="0" xfId="44" applyNumberFormat="1" applyFont="1" applyFill="1"/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165" fontId="19" fillId="0" borderId="0" xfId="44" applyNumberFormat="1" applyFont="1"/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 customBuiltin="1"/>
    <cellStyle name="Hiperlink Visitado" xfId="43" builtinId="9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'WLM - Demonstrativos (DRE) Cons'!$A$8</c:f>
              <c:strCache>
                <c:ptCount val="1"/>
                <c:pt idx="0">
                  <c:v>   Receita de Venda de Bens e/ou Serviços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Cons'!$T$8:$BN$8</c:f>
              <c:numCache>
                <c:formatCode>#,##0_ ;\-#,##0\ </c:formatCode>
                <c:ptCount val="47"/>
                <c:pt idx="0" formatCode="#,##0">
                  <c:v>412047</c:v>
                </c:pt>
                <c:pt idx="1">
                  <c:v>539334</c:v>
                </c:pt>
                <c:pt idx="2">
                  <c:v>445366</c:v>
                </c:pt>
                <c:pt idx="3" formatCode="#,##0">
                  <c:v>335535</c:v>
                </c:pt>
                <c:pt idx="4" formatCode="#,##0">
                  <c:v>250720</c:v>
                </c:pt>
                <c:pt idx="5" formatCode="#,##0">
                  <c:v>199884</c:v>
                </c:pt>
                <c:pt idx="6" formatCode="#,##0">
                  <c:v>205084</c:v>
                </c:pt>
                <c:pt idx="7" formatCode="#,##0">
                  <c:v>267701</c:v>
                </c:pt>
                <c:pt idx="8" formatCode="#,##0">
                  <c:v>364682</c:v>
                </c:pt>
                <c:pt idx="9" formatCode="#,##0">
                  <c:v>262205</c:v>
                </c:pt>
                <c:pt idx="10" formatCode="#,##0">
                  <c:v>189030</c:v>
                </c:pt>
                <c:pt idx="11" formatCode="#,##0">
                  <c:v>250197</c:v>
                </c:pt>
                <c:pt idx="12" formatCode="#,##0">
                  <c:v>184402</c:v>
                </c:pt>
                <c:pt idx="13" formatCode="#,##0">
                  <c:v>176907</c:v>
                </c:pt>
                <c:pt idx="14" formatCode="#,##0">
                  <c:v>145762</c:v>
                </c:pt>
                <c:pt idx="15" formatCode="#,##0">
                  <c:v>151792</c:v>
                </c:pt>
                <c:pt idx="16" formatCode="#,##0">
                  <c:v>108523</c:v>
                </c:pt>
                <c:pt idx="17" formatCode="#,##0">
                  <c:v>130606</c:v>
                </c:pt>
                <c:pt idx="18" formatCode="#,##0">
                  <c:v>98822</c:v>
                </c:pt>
                <c:pt idx="19" formatCode="#,##0">
                  <c:v>112890</c:v>
                </c:pt>
                <c:pt idx="20" formatCode="#,##0">
                  <c:v>112606</c:v>
                </c:pt>
                <c:pt idx="21" formatCode="#,##0">
                  <c:v>107893</c:v>
                </c:pt>
                <c:pt idx="22" formatCode="#,##0">
                  <c:v>88081</c:v>
                </c:pt>
                <c:pt idx="23" formatCode="#,##0">
                  <c:v>114235</c:v>
                </c:pt>
                <c:pt idx="24" formatCode="#,##0">
                  <c:v>133969</c:v>
                </c:pt>
                <c:pt idx="25" formatCode="#,##0">
                  <c:v>147256</c:v>
                </c:pt>
                <c:pt idx="26" formatCode="#,##0">
                  <c:v>101384</c:v>
                </c:pt>
                <c:pt idx="27" formatCode="#,##0">
                  <c:v>200460</c:v>
                </c:pt>
                <c:pt idx="28" formatCode="#,##0">
                  <c:v>244027</c:v>
                </c:pt>
                <c:pt idx="29" formatCode="#,##0">
                  <c:v>224006</c:v>
                </c:pt>
                <c:pt idx="30" formatCode="#,##0">
                  <c:v>196383</c:v>
                </c:pt>
                <c:pt idx="31" formatCode="#,##0">
                  <c:v>298415</c:v>
                </c:pt>
                <c:pt idx="32" formatCode="#,##0">
                  <c:v>264673</c:v>
                </c:pt>
                <c:pt idx="33" formatCode="#,##0">
                  <c:v>326830</c:v>
                </c:pt>
                <c:pt idx="34" formatCode="#,##0">
                  <c:v>244797</c:v>
                </c:pt>
                <c:pt idx="35" formatCode="#,##0">
                  <c:v>286034</c:v>
                </c:pt>
                <c:pt idx="36" formatCode="#,##0">
                  <c:v>145918</c:v>
                </c:pt>
                <c:pt idx="37" formatCode="#,##0">
                  <c:v>175359</c:v>
                </c:pt>
                <c:pt idx="38" formatCode="#,##0">
                  <c:v>205170</c:v>
                </c:pt>
                <c:pt idx="39" formatCode="#,##0">
                  <c:v>219172</c:v>
                </c:pt>
                <c:pt idx="40" formatCode="#,##0">
                  <c:v>236155</c:v>
                </c:pt>
                <c:pt idx="41" formatCode="#,##0">
                  <c:v>261185</c:v>
                </c:pt>
                <c:pt idx="42" formatCode="#,##0">
                  <c:v>222650</c:v>
                </c:pt>
                <c:pt idx="43" formatCode="#,##0">
                  <c:v>253522</c:v>
                </c:pt>
                <c:pt idx="44" formatCode="#,##0">
                  <c:v>219462</c:v>
                </c:pt>
                <c:pt idx="45" formatCode="#,##0">
                  <c:v>326326</c:v>
                </c:pt>
                <c:pt idx="46" formatCode="#,##0">
                  <c:v>183476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A-44D6-9D49-13D96786A053}"/>
            </c:ext>
          </c:extLst>
        </c:ser>
        <c:ser>
          <c:idx val="1"/>
          <c:order val="1"/>
          <c:tx>
            <c:strRef>
              <c:f>'WLM - Demonstrativos (DRE) Cons'!$A$9</c:f>
              <c:strCache>
                <c:ptCount val="1"/>
                <c:pt idx="0">
                  <c:v>   Custo dos Bens e/ou Serviços Vendidos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Cons'!$T$9:$BN$9</c:f>
              <c:numCache>
                <c:formatCode>#,##0_ ;\-#,##0\ </c:formatCode>
                <c:ptCount val="47"/>
                <c:pt idx="0" formatCode="#,##0">
                  <c:v>-359093</c:v>
                </c:pt>
                <c:pt idx="1">
                  <c:v>-475431</c:v>
                </c:pt>
                <c:pt idx="2">
                  <c:v>-387688</c:v>
                </c:pt>
                <c:pt idx="3" formatCode="#,##0">
                  <c:v>-287824</c:v>
                </c:pt>
                <c:pt idx="4" formatCode="#,##0">
                  <c:v>-207038</c:v>
                </c:pt>
                <c:pt idx="5" formatCode="#,##0">
                  <c:v>-171266</c:v>
                </c:pt>
                <c:pt idx="6" formatCode="#,##0">
                  <c:v>-170782</c:v>
                </c:pt>
                <c:pt idx="7" formatCode="#,##0">
                  <c:v>-228607</c:v>
                </c:pt>
                <c:pt idx="8" formatCode="#,##0">
                  <c:v>-325295</c:v>
                </c:pt>
                <c:pt idx="9" formatCode="#,##0">
                  <c:v>-229236</c:v>
                </c:pt>
                <c:pt idx="10" formatCode="#,##0">
                  <c:v>-162804</c:v>
                </c:pt>
                <c:pt idx="11" formatCode="#,##0">
                  <c:v>-237780</c:v>
                </c:pt>
                <c:pt idx="12" formatCode="#,##0">
                  <c:v>-154681</c:v>
                </c:pt>
                <c:pt idx="13" formatCode="#,##0">
                  <c:v>-149467</c:v>
                </c:pt>
                <c:pt idx="14" formatCode="#,##0">
                  <c:v>-118481</c:v>
                </c:pt>
                <c:pt idx="15" formatCode="#,##0">
                  <c:v>-125831</c:v>
                </c:pt>
                <c:pt idx="16" formatCode="#,##0">
                  <c:v>-83052</c:v>
                </c:pt>
                <c:pt idx="17" formatCode="#,##0">
                  <c:v>-102937</c:v>
                </c:pt>
                <c:pt idx="18" formatCode="#,##0">
                  <c:v>-73881</c:v>
                </c:pt>
                <c:pt idx="19" formatCode="#,##0">
                  <c:v>-90041</c:v>
                </c:pt>
                <c:pt idx="20" formatCode="#,##0">
                  <c:v>-86775</c:v>
                </c:pt>
                <c:pt idx="21" formatCode="#,##0">
                  <c:v>-83508</c:v>
                </c:pt>
                <c:pt idx="22" formatCode="#,##0">
                  <c:v>-67986</c:v>
                </c:pt>
                <c:pt idx="23" formatCode="#,##0">
                  <c:v>-92230</c:v>
                </c:pt>
                <c:pt idx="24" formatCode="#,##0">
                  <c:v>-107274</c:v>
                </c:pt>
                <c:pt idx="25" formatCode="#,##0">
                  <c:v>-116386</c:v>
                </c:pt>
                <c:pt idx="26" formatCode="#,##0">
                  <c:v>-78219</c:v>
                </c:pt>
                <c:pt idx="27" formatCode="#,##0">
                  <c:v>-167165</c:v>
                </c:pt>
                <c:pt idx="28" formatCode="#,##0">
                  <c:v>-206684</c:v>
                </c:pt>
                <c:pt idx="29" formatCode="#,##0">
                  <c:v>-188629</c:v>
                </c:pt>
                <c:pt idx="30" formatCode="#,##0">
                  <c:v>-164356</c:v>
                </c:pt>
                <c:pt idx="31" formatCode="#,##0">
                  <c:v>-259572</c:v>
                </c:pt>
                <c:pt idx="32" formatCode="#,##0">
                  <c:v>-224793</c:v>
                </c:pt>
                <c:pt idx="33" formatCode="#,##0">
                  <c:v>-283448</c:v>
                </c:pt>
                <c:pt idx="34" formatCode="#,##0">
                  <c:v>-212302</c:v>
                </c:pt>
                <c:pt idx="35" formatCode="#,##0">
                  <c:v>-247252</c:v>
                </c:pt>
                <c:pt idx="36" formatCode="#,##0">
                  <c:v>-119407</c:v>
                </c:pt>
                <c:pt idx="37" formatCode="#,##0">
                  <c:v>-147131</c:v>
                </c:pt>
                <c:pt idx="38" formatCode="#,##0">
                  <c:v>-171341</c:v>
                </c:pt>
                <c:pt idx="39" formatCode="#,##0">
                  <c:v>-184045</c:v>
                </c:pt>
                <c:pt idx="40" formatCode="#,##0">
                  <c:v>-200588</c:v>
                </c:pt>
                <c:pt idx="41" formatCode="#,##0">
                  <c:v>-222103</c:v>
                </c:pt>
                <c:pt idx="42" formatCode="#,##0">
                  <c:v>-187721</c:v>
                </c:pt>
                <c:pt idx="43" formatCode="#,##0">
                  <c:v>-217518</c:v>
                </c:pt>
                <c:pt idx="44" formatCode="#,##0">
                  <c:v>-186726</c:v>
                </c:pt>
                <c:pt idx="45" formatCode="#,##0">
                  <c:v>-283878</c:v>
                </c:pt>
                <c:pt idx="46" formatCode="#,##0">
                  <c:v>-156350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A-44D6-9D49-13D96786A053}"/>
            </c:ext>
          </c:extLst>
        </c:ser>
        <c:ser>
          <c:idx val="2"/>
          <c:order val="2"/>
          <c:tx>
            <c:strRef>
              <c:f>'WLM - Demonstrativos (DRE) Cons'!$A$10</c:f>
              <c:strCache>
                <c:ptCount val="1"/>
                <c:pt idx="0">
                  <c:v>   Resultado Bruto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Cons'!$T$10:$BN$10</c:f>
              <c:numCache>
                <c:formatCode>#,##0_ ;\-#,##0\ </c:formatCode>
                <c:ptCount val="47"/>
                <c:pt idx="0" formatCode="#,##0">
                  <c:v>52954</c:v>
                </c:pt>
                <c:pt idx="1">
                  <c:v>63903</c:v>
                </c:pt>
                <c:pt idx="2">
                  <c:v>57678</c:v>
                </c:pt>
                <c:pt idx="3" formatCode="#,##0">
                  <c:v>47711</c:v>
                </c:pt>
                <c:pt idx="4" formatCode="#,##0">
                  <c:v>43682</c:v>
                </c:pt>
                <c:pt idx="5" formatCode="#,##0">
                  <c:v>28618</c:v>
                </c:pt>
                <c:pt idx="6" formatCode="#,##0">
                  <c:v>34302</c:v>
                </c:pt>
                <c:pt idx="7" formatCode="#,##0">
                  <c:v>39094</c:v>
                </c:pt>
                <c:pt idx="8" formatCode="#,##0">
                  <c:v>39387</c:v>
                </c:pt>
                <c:pt idx="9" formatCode="#,##0">
                  <c:v>32969</c:v>
                </c:pt>
                <c:pt idx="10" formatCode="#,##0">
                  <c:v>26226</c:v>
                </c:pt>
                <c:pt idx="11" formatCode="#,##0">
                  <c:v>12417</c:v>
                </c:pt>
                <c:pt idx="12" formatCode="#,##0">
                  <c:v>29721</c:v>
                </c:pt>
                <c:pt idx="13" formatCode="#,##0">
                  <c:v>27440</c:v>
                </c:pt>
                <c:pt idx="14" formatCode="#,##0">
                  <c:v>27281</c:v>
                </c:pt>
                <c:pt idx="15" formatCode="#,##0">
                  <c:v>25961</c:v>
                </c:pt>
                <c:pt idx="16" formatCode="#,##0">
                  <c:v>25471</c:v>
                </c:pt>
                <c:pt idx="17" formatCode="#,##0">
                  <c:v>27669</c:v>
                </c:pt>
                <c:pt idx="18" formatCode="#,##0">
                  <c:v>24941</c:v>
                </c:pt>
                <c:pt idx="19" formatCode="#,##0">
                  <c:v>22849</c:v>
                </c:pt>
                <c:pt idx="20" formatCode="#,##0">
                  <c:v>25831</c:v>
                </c:pt>
                <c:pt idx="21" formatCode="#,##0">
                  <c:v>24385</c:v>
                </c:pt>
                <c:pt idx="22" formatCode="#,##0">
                  <c:v>20095</c:v>
                </c:pt>
                <c:pt idx="23" formatCode="#,##0">
                  <c:v>22005</c:v>
                </c:pt>
                <c:pt idx="24" formatCode="#,##0">
                  <c:v>26695</c:v>
                </c:pt>
                <c:pt idx="25" formatCode="#,##0">
                  <c:v>30870</c:v>
                </c:pt>
                <c:pt idx="26" formatCode="#,##0">
                  <c:v>23165</c:v>
                </c:pt>
                <c:pt idx="27" formatCode="#,##0">
                  <c:v>33295</c:v>
                </c:pt>
                <c:pt idx="28" formatCode="#,##0">
                  <c:v>37343</c:v>
                </c:pt>
                <c:pt idx="29" formatCode="#,##0">
                  <c:v>35377</c:v>
                </c:pt>
                <c:pt idx="30" formatCode="#,##0">
                  <c:v>32027</c:v>
                </c:pt>
                <c:pt idx="31" formatCode="#,##0">
                  <c:v>38843</c:v>
                </c:pt>
                <c:pt idx="32" formatCode="#,##0">
                  <c:v>39880</c:v>
                </c:pt>
                <c:pt idx="33" formatCode="#,##0">
                  <c:v>43382</c:v>
                </c:pt>
                <c:pt idx="34" formatCode="#,##0">
                  <c:v>32495</c:v>
                </c:pt>
                <c:pt idx="35" formatCode="#,##0">
                  <c:v>38782</c:v>
                </c:pt>
                <c:pt idx="36" formatCode="#,##0">
                  <c:v>26511</c:v>
                </c:pt>
                <c:pt idx="37" formatCode="#,##0">
                  <c:v>28228</c:v>
                </c:pt>
                <c:pt idx="38" formatCode="#,##0">
                  <c:v>33829</c:v>
                </c:pt>
                <c:pt idx="39" formatCode="#,##0">
                  <c:v>35127</c:v>
                </c:pt>
                <c:pt idx="40" formatCode="#,##0">
                  <c:v>35567</c:v>
                </c:pt>
                <c:pt idx="41" formatCode="#,##0">
                  <c:v>39082</c:v>
                </c:pt>
                <c:pt idx="42" formatCode="#,##0">
                  <c:v>34929</c:v>
                </c:pt>
                <c:pt idx="43" formatCode="#,##0">
                  <c:v>36004</c:v>
                </c:pt>
                <c:pt idx="44" formatCode="#,##0">
                  <c:v>32736</c:v>
                </c:pt>
                <c:pt idx="45" formatCode="#,##0">
                  <c:v>42448</c:v>
                </c:pt>
                <c:pt idx="46" formatCode="#,##0">
                  <c:v>27126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A-44D6-9D49-13D96786A053}"/>
            </c:ext>
          </c:extLst>
        </c:ser>
        <c:ser>
          <c:idx val="3"/>
          <c:order val="3"/>
          <c:tx>
            <c:strRef>
              <c:f>'WLM - Demonstrativos (DRE) Cons'!$A$11</c:f>
              <c:strCache>
                <c:ptCount val="1"/>
                <c:pt idx="0">
                  <c:v>   Despesas/Receitas Operacionais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Cons'!$T$11:$BN$11</c:f>
              <c:numCache>
                <c:formatCode>#,##0_ ;\-#,##0\ </c:formatCode>
                <c:ptCount val="47"/>
                <c:pt idx="0" formatCode="#,##0">
                  <c:v>-29298</c:v>
                </c:pt>
                <c:pt idx="1">
                  <c:v>-20005</c:v>
                </c:pt>
                <c:pt idx="2">
                  <c:v>-22976</c:v>
                </c:pt>
                <c:pt idx="3" formatCode="#,##0">
                  <c:v>-25139</c:v>
                </c:pt>
                <c:pt idx="4" formatCode="#,##0">
                  <c:v>-17748</c:v>
                </c:pt>
                <c:pt idx="5" formatCode="#,##0">
                  <c:v>-13096</c:v>
                </c:pt>
                <c:pt idx="6" formatCode="#,##0">
                  <c:v>-20742</c:v>
                </c:pt>
                <c:pt idx="7" formatCode="#,##0">
                  <c:v>-24098</c:v>
                </c:pt>
                <c:pt idx="8" formatCode="#,##0">
                  <c:v>-20712</c:v>
                </c:pt>
                <c:pt idx="9" formatCode="#,##0">
                  <c:v>-19930</c:v>
                </c:pt>
                <c:pt idx="10" formatCode="#,##0">
                  <c:v>-16909</c:v>
                </c:pt>
                <c:pt idx="11" formatCode="#,##0">
                  <c:v>-4962</c:v>
                </c:pt>
                <c:pt idx="12" formatCode="#,##0">
                  <c:v>-21516</c:v>
                </c:pt>
                <c:pt idx="13" formatCode="#,##0">
                  <c:v>-28096</c:v>
                </c:pt>
                <c:pt idx="14" formatCode="#,##0">
                  <c:v>-23619</c:v>
                </c:pt>
                <c:pt idx="15" formatCode="#,##0">
                  <c:v>-33741</c:v>
                </c:pt>
                <c:pt idx="16" formatCode="#,##0">
                  <c:v>-24184</c:v>
                </c:pt>
                <c:pt idx="17" formatCode="#,##0">
                  <c:v>-28415</c:v>
                </c:pt>
                <c:pt idx="18" formatCode="#,##0">
                  <c:v>-25834</c:v>
                </c:pt>
                <c:pt idx="19" formatCode="#,##0">
                  <c:v>-30654</c:v>
                </c:pt>
                <c:pt idx="20" formatCode="#,##0">
                  <c:v>-31524</c:v>
                </c:pt>
                <c:pt idx="21" formatCode="#,##0">
                  <c:v>-31148</c:v>
                </c:pt>
                <c:pt idx="22" formatCode="#,##0">
                  <c:v>-26096</c:v>
                </c:pt>
                <c:pt idx="23" formatCode="#,##0">
                  <c:v>-24757</c:v>
                </c:pt>
                <c:pt idx="24" formatCode="#,##0">
                  <c:v>-26198</c:v>
                </c:pt>
                <c:pt idx="25" formatCode="#,##0">
                  <c:v>-28842</c:v>
                </c:pt>
                <c:pt idx="26" formatCode="#,##0">
                  <c:v>-27833</c:v>
                </c:pt>
                <c:pt idx="27" formatCode="#,##0">
                  <c:v>-40247</c:v>
                </c:pt>
                <c:pt idx="28" formatCode="#,##0">
                  <c:v>-27421</c:v>
                </c:pt>
                <c:pt idx="29" formatCode="#,##0">
                  <c:v>-33584</c:v>
                </c:pt>
                <c:pt idx="30" formatCode="#,##0">
                  <c:v>-23272</c:v>
                </c:pt>
                <c:pt idx="31" formatCode="#,##0">
                  <c:v>-31020</c:v>
                </c:pt>
                <c:pt idx="32" formatCode="#,##0">
                  <c:v>-26295</c:v>
                </c:pt>
                <c:pt idx="33" formatCode="#,##0">
                  <c:v>-34418</c:v>
                </c:pt>
                <c:pt idx="34" formatCode="#,##0">
                  <c:v>-27082</c:v>
                </c:pt>
                <c:pt idx="35" formatCode="#,##0">
                  <c:v>14510</c:v>
                </c:pt>
                <c:pt idx="36" formatCode="#,##0">
                  <c:v>-25096</c:v>
                </c:pt>
                <c:pt idx="37" formatCode="#,##0">
                  <c:v>-27267</c:v>
                </c:pt>
                <c:pt idx="38" formatCode="#,##0">
                  <c:v>-30393</c:v>
                </c:pt>
                <c:pt idx="39" formatCode="#,##0">
                  <c:v>-25551</c:v>
                </c:pt>
                <c:pt idx="40" formatCode="#,##0">
                  <c:v>-23903</c:v>
                </c:pt>
                <c:pt idx="41" formatCode="#,##0">
                  <c:v>-26168</c:v>
                </c:pt>
                <c:pt idx="42" formatCode="#,##0">
                  <c:v>-24586</c:v>
                </c:pt>
                <c:pt idx="43" formatCode="#,##0">
                  <c:v>-10755</c:v>
                </c:pt>
                <c:pt idx="44" formatCode="#,##0">
                  <c:v>-18890</c:v>
                </c:pt>
                <c:pt idx="45" formatCode="#,##0">
                  <c:v>-19856</c:v>
                </c:pt>
                <c:pt idx="46" formatCode="#,##0">
                  <c:v>-16970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A-44D6-9D49-13D96786A053}"/>
            </c:ext>
          </c:extLst>
        </c:ser>
        <c:ser>
          <c:idx val="4"/>
          <c:order val="4"/>
          <c:tx>
            <c:strRef>
              <c:f>'WLM - Demonstrativos (DRE) Cons'!$A$12</c:f>
              <c:strCache>
                <c:ptCount val="1"/>
                <c:pt idx="0">
                  <c:v>     Despesas com Vendas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Cons'!$T$12:$BN$12</c:f>
              <c:numCache>
                <c:formatCode>#,##0_ ;\-#,##0\ </c:formatCode>
                <c:ptCount val="47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A-44D6-9D49-13D96786A053}"/>
            </c:ext>
          </c:extLst>
        </c:ser>
        <c:ser>
          <c:idx val="5"/>
          <c:order val="5"/>
          <c:tx>
            <c:strRef>
              <c:f>'WLM - Demonstrativos (DRE) Cons'!$A$13</c:f>
              <c:strCache>
                <c:ptCount val="1"/>
                <c:pt idx="0">
                  <c:v>     Despesas Gerais e Administrativas 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Cons'!$T$13:$BN$13</c:f>
              <c:numCache>
                <c:formatCode>#,##0_ ;\-#,##0\ </c:formatCode>
                <c:ptCount val="47"/>
                <c:pt idx="0" formatCode="#,##0">
                  <c:v>-30718</c:v>
                </c:pt>
                <c:pt idx="1">
                  <c:v>-27915</c:v>
                </c:pt>
                <c:pt idx="2">
                  <c:v>-24761</c:v>
                </c:pt>
                <c:pt idx="3" formatCode="#,##0">
                  <c:v>-25587</c:v>
                </c:pt>
                <c:pt idx="4" formatCode="#,##0">
                  <c:v>-20981</c:v>
                </c:pt>
                <c:pt idx="5" formatCode="#,##0">
                  <c:v>-18685</c:v>
                </c:pt>
                <c:pt idx="6" formatCode="#,##0">
                  <c:v>-21260</c:v>
                </c:pt>
                <c:pt idx="7" formatCode="#,##0">
                  <c:v>-25748</c:v>
                </c:pt>
                <c:pt idx="8" formatCode="#,##0">
                  <c:v>-22892</c:v>
                </c:pt>
                <c:pt idx="9" formatCode="#,##0">
                  <c:v>-21813</c:v>
                </c:pt>
                <c:pt idx="10" formatCode="#,##0">
                  <c:v>-20790</c:v>
                </c:pt>
                <c:pt idx="11" formatCode="#,##0">
                  <c:v>-2971</c:v>
                </c:pt>
                <c:pt idx="12" formatCode="#,##0">
                  <c:v>-26519</c:v>
                </c:pt>
                <c:pt idx="13" formatCode="#,##0">
                  <c:v>-28241</c:v>
                </c:pt>
                <c:pt idx="14" formatCode="#,##0">
                  <c:v>-26485</c:v>
                </c:pt>
                <c:pt idx="15" formatCode="#,##0">
                  <c:v>-31040</c:v>
                </c:pt>
                <c:pt idx="16" formatCode="#,##0">
                  <c:v>-26874</c:v>
                </c:pt>
                <c:pt idx="17" formatCode="#,##0">
                  <c:v>-27483</c:v>
                </c:pt>
                <c:pt idx="18" formatCode="#,##0">
                  <c:v>-26414</c:v>
                </c:pt>
                <c:pt idx="19" formatCode="#,##0">
                  <c:v>-32463</c:v>
                </c:pt>
                <c:pt idx="20" formatCode="#,##0">
                  <c:v>-34023</c:v>
                </c:pt>
                <c:pt idx="21" formatCode="#,##0">
                  <c:v>-31057</c:v>
                </c:pt>
                <c:pt idx="22" formatCode="#,##0">
                  <c:v>-29339</c:v>
                </c:pt>
                <c:pt idx="23" formatCode="#,##0">
                  <c:v>-32012</c:v>
                </c:pt>
                <c:pt idx="24" formatCode="#,##0">
                  <c:v>-29325</c:v>
                </c:pt>
                <c:pt idx="25" formatCode="#,##0">
                  <c:v>-30471</c:v>
                </c:pt>
                <c:pt idx="26" formatCode="#,##0">
                  <c:v>-28093</c:v>
                </c:pt>
                <c:pt idx="27" formatCode="#,##0">
                  <c:v>-32935</c:v>
                </c:pt>
                <c:pt idx="28" formatCode="#,##0">
                  <c:v>-29923</c:v>
                </c:pt>
                <c:pt idx="29" formatCode="#,##0">
                  <c:v>-34443</c:v>
                </c:pt>
                <c:pt idx="30" formatCode="#,##0">
                  <c:v>-29813</c:v>
                </c:pt>
                <c:pt idx="31" formatCode="#,##0">
                  <c:v>-32790</c:v>
                </c:pt>
                <c:pt idx="32" formatCode="#,##0">
                  <c:v>-29527</c:v>
                </c:pt>
                <c:pt idx="33" formatCode="#,##0">
                  <c:v>-29054</c:v>
                </c:pt>
                <c:pt idx="34" formatCode="#,##0">
                  <c:v>-28960</c:v>
                </c:pt>
                <c:pt idx="35" formatCode="#,##0">
                  <c:v>-31041</c:v>
                </c:pt>
                <c:pt idx="36" formatCode="#,##0">
                  <c:v>-27615</c:v>
                </c:pt>
                <c:pt idx="37" formatCode="#,##0">
                  <c:v>-27226</c:v>
                </c:pt>
                <c:pt idx="38" formatCode="#,##0">
                  <c:v>-29249</c:v>
                </c:pt>
                <c:pt idx="39" formatCode="#,##0">
                  <c:v>-25458</c:v>
                </c:pt>
                <c:pt idx="40" formatCode="#,##0">
                  <c:v>-26333</c:v>
                </c:pt>
                <c:pt idx="41" formatCode="#,##0">
                  <c:v>-25124</c:v>
                </c:pt>
                <c:pt idx="42" formatCode="#,##0">
                  <c:v>-24264</c:v>
                </c:pt>
                <c:pt idx="43" formatCode="#,##0">
                  <c:v>-23301</c:v>
                </c:pt>
                <c:pt idx="44" formatCode="#,##0">
                  <c:v>-21587</c:v>
                </c:pt>
                <c:pt idx="45" formatCode="#,##0">
                  <c:v>-21316</c:v>
                </c:pt>
                <c:pt idx="46" formatCode="#,##0">
                  <c:v>-19681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BA-44D6-9D49-13D96786A053}"/>
            </c:ext>
          </c:extLst>
        </c:ser>
        <c:ser>
          <c:idx val="6"/>
          <c:order val="6"/>
          <c:tx>
            <c:strRef>
              <c:f>'WLM - Demonstrativos (DRE) Cons'!$A$14</c:f>
              <c:strCache>
                <c:ptCount val="1"/>
                <c:pt idx="0">
                  <c:v>     Perdas pela Não Recuperabilidade de Ativos 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Cons'!$T$14:$BN$14</c:f>
              <c:numCache>
                <c:formatCode>#,##0_ ;\-#,##0\ </c:formatCode>
                <c:ptCount val="47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BA-44D6-9D49-13D96786A053}"/>
            </c:ext>
          </c:extLst>
        </c:ser>
        <c:ser>
          <c:idx val="7"/>
          <c:order val="7"/>
          <c:tx>
            <c:strRef>
              <c:f>'WLM - Demonstrativos (DRE) Cons'!$A$15</c:f>
              <c:strCache>
                <c:ptCount val="1"/>
                <c:pt idx="0">
                  <c:v>     Outras Receitas Operacionais 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Cons'!$T$15:$BN$15</c:f>
              <c:numCache>
                <c:formatCode>#,##0_ ;\-#,##0\ </c:formatCode>
                <c:ptCount val="47"/>
                <c:pt idx="0" formatCode="#,##0">
                  <c:v>1833</c:v>
                </c:pt>
                <c:pt idx="1">
                  <c:v>9885</c:v>
                </c:pt>
                <c:pt idx="2">
                  <c:v>4528</c:v>
                </c:pt>
                <c:pt idx="3" formatCode="#,##0">
                  <c:v>1679</c:v>
                </c:pt>
                <c:pt idx="4" formatCode="#,##0">
                  <c:v>3774</c:v>
                </c:pt>
                <c:pt idx="5" formatCode="#,##0">
                  <c:v>6075</c:v>
                </c:pt>
                <c:pt idx="6" formatCode="#,##0">
                  <c:v>583</c:v>
                </c:pt>
                <c:pt idx="7" formatCode="#,##0">
                  <c:v>2111</c:v>
                </c:pt>
                <c:pt idx="8" formatCode="#,##0">
                  <c:v>2325</c:v>
                </c:pt>
                <c:pt idx="9" formatCode="#,##0">
                  <c:v>2143</c:v>
                </c:pt>
                <c:pt idx="10" formatCode="#,##0">
                  <c:v>3912</c:v>
                </c:pt>
                <c:pt idx="11" formatCode="#,##0">
                  <c:v>-4380</c:v>
                </c:pt>
                <c:pt idx="12" formatCode="#,##0">
                  <c:v>5224</c:v>
                </c:pt>
                <c:pt idx="13" formatCode="#,##0">
                  <c:v>1341</c:v>
                </c:pt>
                <c:pt idx="14" formatCode="#,##0">
                  <c:v>4055</c:v>
                </c:pt>
                <c:pt idx="15" formatCode="#,##0">
                  <c:v>3080</c:v>
                </c:pt>
                <c:pt idx="16" formatCode="#,##0">
                  <c:v>3761</c:v>
                </c:pt>
                <c:pt idx="17" formatCode="#,##0">
                  <c:v>1177</c:v>
                </c:pt>
                <c:pt idx="18" formatCode="#,##0">
                  <c:v>1463</c:v>
                </c:pt>
                <c:pt idx="19" formatCode="#,##0">
                  <c:v>4175</c:v>
                </c:pt>
                <c:pt idx="20" formatCode="#,##0">
                  <c:v>3648</c:v>
                </c:pt>
                <c:pt idx="21" formatCode="#,##0">
                  <c:v>2029</c:v>
                </c:pt>
                <c:pt idx="22" formatCode="#,##0">
                  <c:v>4403</c:v>
                </c:pt>
                <c:pt idx="23" formatCode="#,##0">
                  <c:v>7921</c:v>
                </c:pt>
                <c:pt idx="24" formatCode="#,##0">
                  <c:v>3793</c:v>
                </c:pt>
                <c:pt idx="25" formatCode="#,##0">
                  <c:v>2211</c:v>
                </c:pt>
                <c:pt idx="26" formatCode="#,##0">
                  <c:v>812</c:v>
                </c:pt>
                <c:pt idx="27" formatCode="#,##0">
                  <c:v>7285</c:v>
                </c:pt>
                <c:pt idx="28" formatCode="#,##0">
                  <c:v>4032</c:v>
                </c:pt>
                <c:pt idx="29" formatCode="#,##0">
                  <c:v>1711</c:v>
                </c:pt>
                <c:pt idx="30" formatCode="#,##0">
                  <c:v>6494</c:v>
                </c:pt>
                <c:pt idx="31" formatCode="#,##0">
                  <c:v>2736</c:v>
                </c:pt>
                <c:pt idx="32" formatCode="#,##0">
                  <c:v>3596</c:v>
                </c:pt>
                <c:pt idx="33" formatCode="#,##0">
                  <c:v>790</c:v>
                </c:pt>
                <c:pt idx="34" formatCode="#,##0">
                  <c:v>2147</c:v>
                </c:pt>
                <c:pt idx="35" formatCode="#,##0">
                  <c:v>46571</c:v>
                </c:pt>
                <c:pt idx="36" formatCode="#,##0">
                  <c:v>2863</c:v>
                </c:pt>
                <c:pt idx="37" formatCode="#,##0">
                  <c:v>1175</c:v>
                </c:pt>
                <c:pt idx="38" formatCode="#,##0">
                  <c:v>601</c:v>
                </c:pt>
                <c:pt idx="39" formatCode="#,##0">
                  <c:v>5494</c:v>
                </c:pt>
                <c:pt idx="40" formatCode="#,##0">
                  <c:v>608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13275</c:v>
                </c:pt>
                <c:pt idx="44" formatCode="#,##0">
                  <c:v>4278</c:v>
                </c:pt>
                <c:pt idx="45" formatCode="#,##0">
                  <c:v>1149</c:v>
                </c:pt>
                <c:pt idx="46" formatCode="#,##0">
                  <c:v>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BA-44D6-9D49-13D96786A053}"/>
            </c:ext>
          </c:extLst>
        </c:ser>
        <c:ser>
          <c:idx val="8"/>
          <c:order val="8"/>
          <c:tx>
            <c:strRef>
              <c:f>'WLM - Demonstrativos (DRE) Cons'!$A$16</c:f>
              <c:strCache>
                <c:ptCount val="1"/>
                <c:pt idx="0">
                  <c:v>     Outras Despesas Operacionais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Cons'!$T$16:$BN$16</c:f>
              <c:numCache>
                <c:formatCode>#,##0_ ;\-#,##0\ </c:formatCode>
                <c:ptCount val="47"/>
                <c:pt idx="0" formatCode="#,##0">
                  <c:v>-414</c:v>
                </c:pt>
                <c:pt idx="1">
                  <c:v>-2023</c:v>
                </c:pt>
                <c:pt idx="2">
                  <c:v>-2734</c:v>
                </c:pt>
                <c:pt idx="3" formatCode="#,##0">
                  <c:v>-1225</c:v>
                </c:pt>
                <c:pt idx="4" formatCode="#,##0">
                  <c:v>-540</c:v>
                </c:pt>
                <c:pt idx="5" formatCode="#,##0">
                  <c:v>-517</c:v>
                </c:pt>
                <c:pt idx="6" formatCode="#,##0">
                  <c:v>-69</c:v>
                </c:pt>
                <c:pt idx="7" formatCode="#,##0">
                  <c:v>-453</c:v>
                </c:pt>
                <c:pt idx="8" formatCode="#,##0">
                  <c:v>-142</c:v>
                </c:pt>
                <c:pt idx="9" formatCode="#,##0">
                  <c:v>-250</c:v>
                </c:pt>
                <c:pt idx="10" formatCode="#,##0">
                  <c:v>-48</c:v>
                </c:pt>
                <c:pt idx="11" formatCode="#,##0">
                  <c:v>2399</c:v>
                </c:pt>
                <c:pt idx="12" formatCode="#,##0">
                  <c:v>-217</c:v>
                </c:pt>
                <c:pt idx="13" formatCode="#,##0">
                  <c:v>-1192</c:v>
                </c:pt>
                <c:pt idx="14" formatCode="#,##0">
                  <c:v>-1219</c:v>
                </c:pt>
                <c:pt idx="15" formatCode="#,##0">
                  <c:v>-5665</c:v>
                </c:pt>
                <c:pt idx="16" formatCode="#,##0">
                  <c:v>-1202</c:v>
                </c:pt>
                <c:pt idx="17" formatCode="#,##0">
                  <c:v>-2361</c:v>
                </c:pt>
                <c:pt idx="18" formatCode="#,##0">
                  <c:v>-1102</c:v>
                </c:pt>
                <c:pt idx="19" formatCode="#,##0">
                  <c:v>-2570</c:v>
                </c:pt>
                <c:pt idx="20" formatCode="#,##0">
                  <c:v>-1356</c:v>
                </c:pt>
                <c:pt idx="21" formatCode="#,##0">
                  <c:v>-2390</c:v>
                </c:pt>
                <c:pt idx="22" formatCode="#,##0">
                  <c:v>-1348</c:v>
                </c:pt>
                <c:pt idx="23" formatCode="#,##0">
                  <c:v>-1251</c:v>
                </c:pt>
                <c:pt idx="24" formatCode="#,##0">
                  <c:v>-856</c:v>
                </c:pt>
                <c:pt idx="25" formatCode="#,##0">
                  <c:v>-848</c:v>
                </c:pt>
                <c:pt idx="26" formatCode="#,##0">
                  <c:v>-702</c:v>
                </c:pt>
                <c:pt idx="27" formatCode="#,##0">
                  <c:v>-14782</c:v>
                </c:pt>
                <c:pt idx="28" formatCode="#,##0">
                  <c:v>-1677</c:v>
                </c:pt>
                <c:pt idx="29" formatCode="#,##0">
                  <c:v>-1036</c:v>
                </c:pt>
                <c:pt idx="30" formatCode="#,##0">
                  <c:v>-286</c:v>
                </c:pt>
                <c:pt idx="31" formatCode="#,##0">
                  <c:v>-1171</c:v>
                </c:pt>
                <c:pt idx="32" formatCode="#,##0">
                  <c:v>-552</c:v>
                </c:pt>
                <c:pt idx="33" formatCode="#,##0">
                  <c:v>-6401</c:v>
                </c:pt>
                <c:pt idx="34" formatCode="#,##0">
                  <c:v>-435</c:v>
                </c:pt>
                <c:pt idx="35" formatCode="#,##0">
                  <c:v>-1207</c:v>
                </c:pt>
                <c:pt idx="36" formatCode="#,##0">
                  <c:v>-545</c:v>
                </c:pt>
                <c:pt idx="37" formatCode="#,##0">
                  <c:v>-1466</c:v>
                </c:pt>
                <c:pt idx="38" formatCode="#,##0">
                  <c:v>-1943</c:v>
                </c:pt>
                <c:pt idx="39" formatCode="#,##0">
                  <c:v>-5841</c:v>
                </c:pt>
                <c:pt idx="40" formatCode="#,##0">
                  <c:v>1547</c:v>
                </c:pt>
                <c:pt idx="41" formatCode="#,##0">
                  <c:v>-1231</c:v>
                </c:pt>
                <c:pt idx="42" formatCode="#,##0">
                  <c:v>-483</c:v>
                </c:pt>
                <c:pt idx="43" formatCode="#,##0">
                  <c:v>-1007</c:v>
                </c:pt>
                <c:pt idx="44" formatCode="#,##0">
                  <c:v>-1783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BA-44D6-9D49-13D96786A053}"/>
            </c:ext>
          </c:extLst>
        </c:ser>
        <c:ser>
          <c:idx val="9"/>
          <c:order val="9"/>
          <c:tx>
            <c:strRef>
              <c:f>'WLM - Demonstrativos (DRE) Cons'!$A$17</c:f>
              <c:strCache>
                <c:ptCount val="1"/>
                <c:pt idx="0">
                  <c:v>     Resultado de Equivalência Patrimonial 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Cons'!$T$17:$BN$17</c:f>
              <c:numCache>
                <c:formatCode>#,##0_ ;\-#,##0\ </c:formatCode>
                <c:ptCount val="47"/>
                <c:pt idx="0" formatCode="#,##0">
                  <c:v>1</c:v>
                </c:pt>
                <c:pt idx="1">
                  <c:v>48</c:v>
                </c:pt>
                <c:pt idx="2">
                  <c:v>-9</c:v>
                </c:pt>
                <c:pt idx="3" formatCode="#,##0">
                  <c:v>-6</c:v>
                </c:pt>
                <c:pt idx="4" formatCode="#,##0">
                  <c:v>-1</c:v>
                </c:pt>
                <c:pt idx="5" formatCode="#,##0">
                  <c:v>31</c:v>
                </c:pt>
                <c:pt idx="6" formatCode="#,##0">
                  <c:v>4</c:v>
                </c:pt>
                <c:pt idx="7" formatCode="#,##0">
                  <c:v>-8</c:v>
                </c:pt>
                <c:pt idx="8" formatCode="#,##0">
                  <c:v>-3</c:v>
                </c:pt>
                <c:pt idx="9" formatCode="#,##0">
                  <c:v>-10</c:v>
                </c:pt>
                <c:pt idx="10" formatCode="#,##0">
                  <c:v>17</c:v>
                </c:pt>
                <c:pt idx="11" formatCode="#,##0">
                  <c:v>-10</c:v>
                </c:pt>
                <c:pt idx="12" formatCode="#,##0">
                  <c:v>-4</c:v>
                </c:pt>
                <c:pt idx="13" formatCode="#,##0">
                  <c:v>-4</c:v>
                </c:pt>
                <c:pt idx="14" formatCode="#,##0">
                  <c:v>30</c:v>
                </c:pt>
                <c:pt idx="15" formatCode="#,##0">
                  <c:v>-116</c:v>
                </c:pt>
                <c:pt idx="16" formatCode="#,##0">
                  <c:v>131</c:v>
                </c:pt>
                <c:pt idx="17" formatCode="#,##0">
                  <c:v>252</c:v>
                </c:pt>
                <c:pt idx="18" formatCode="#,##0">
                  <c:v>219</c:v>
                </c:pt>
                <c:pt idx="19" formatCode="#,##0">
                  <c:v>204</c:v>
                </c:pt>
                <c:pt idx="20" formatCode="#,##0">
                  <c:v>207</c:v>
                </c:pt>
                <c:pt idx="21" formatCode="#,##0">
                  <c:v>270</c:v>
                </c:pt>
                <c:pt idx="22" formatCode="#,##0">
                  <c:v>188</c:v>
                </c:pt>
                <c:pt idx="23" formatCode="#,##0">
                  <c:v>585</c:v>
                </c:pt>
                <c:pt idx="24" formatCode="#,##0">
                  <c:v>190</c:v>
                </c:pt>
                <c:pt idx="25" formatCode="#,##0">
                  <c:v>266</c:v>
                </c:pt>
                <c:pt idx="26" formatCode="#,##0">
                  <c:v>150</c:v>
                </c:pt>
                <c:pt idx="27" formatCode="#,##0">
                  <c:v>185</c:v>
                </c:pt>
                <c:pt idx="28" formatCode="#,##0">
                  <c:v>147</c:v>
                </c:pt>
                <c:pt idx="29" formatCode="#,##0">
                  <c:v>184</c:v>
                </c:pt>
                <c:pt idx="30" formatCode="#,##0">
                  <c:v>333</c:v>
                </c:pt>
                <c:pt idx="31" formatCode="#,##0">
                  <c:v>205</c:v>
                </c:pt>
                <c:pt idx="32" formatCode="#,##0">
                  <c:v>188</c:v>
                </c:pt>
                <c:pt idx="33" formatCode="#,##0">
                  <c:v>247</c:v>
                </c:pt>
                <c:pt idx="34" formatCode="#,##0">
                  <c:v>166</c:v>
                </c:pt>
                <c:pt idx="35" formatCode="#,##0">
                  <c:v>187</c:v>
                </c:pt>
                <c:pt idx="36" formatCode="#,##0">
                  <c:v>201</c:v>
                </c:pt>
                <c:pt idx="37" formatCode="#,##0">
                  <c:v>250</c:v>
                </c:pt>
                <c:pt idx="38" formatCode="#,##0">
                  <c:v>198</c:v>
                </c:pt>
                <c:pt idx="39" formatCode="#,##0">
                  <c:v>254</c:v>
                </c:pt>
                <c:pt idx="40" formatCode="#,##0">
                  <c:v>275</c:v>
                </c:pt>
                <c:pt idx="41" formatCode="#,##0">
                  <c:v>187</c:v>
                </c:pt>
                <c:pt idx="42" formatCode="#,##0">
                  <c:v>161</c:v>
                </c:pt>
                <c:pt idx="43" formatCode="#,##0">
                  <c:v>278</c:v>
                </c:pt>
                <c:pt idx="44" formatCode="#,##0">
                  <c:v>202</c:v>
                </c:pt>
                <c:pt idx="45" formatCode="#,##0">
                  <c:v>311</c:v>
                </c:pt>
                <c:pt idx="46" formatCode="#,##0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BA-44D6-9D49-13D96786A053}"/>
            </c:ext>
          </c:extLst>
        </c:ser>
        <c:ser>
          <c:idx val="10"/>
          <c:order val="10"/>
          <c:tx>
            <c:strRef>
              <c:f>'WLM - Demonstrativos (DRE) Cons'!$A$18</c:f>
              <c:strCache>
                <c:ptCount val="1"/>
                <c:pt idx="0">
                  <c:v>   Resultado Antes do Resultado Financeiro e dos Tributos 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Cons'!$T$18:$BN$18</c:f>
              <c:numCache>
                <c:formatCode>#,##0</c:formatCode>
                <c:ptCount val="47"/>
                <c:pt idx="0">
                  <c:v>23656</c:v>
                </c:pt>
                <c:pt idx="1">
                  <c:v>43898</c:v>
                </c:pt>
                <c:pt idx="2" formatCode="#,##0_ ;\-#,##0\ ">
                  <c:v>34702</c:v>
                </c:pt>
                <c:pt idx="3">
                  <c:v>22572</c:v>
                </c:pt>
                <c:pt idx="4">
                  <c:v>25934</c:v>
                </c:pt>
                <c:pt idx="5">
                  <c:v>15522</c:v>
                </c:pt>
                <c:pt idx="6">
                  <c:v>13560</c:v>
                </c:pt>
                <c:pt idx="7">
                  <c:v>14996</c:v>
                </c:pt>
                <c:pt idx="8">
                  <c:v>18675</c:v>
                </c:pt>
                <c:pt idx="9">
                  <c:v>13039</c:v>
                </c:pt>
                <c:pt idx="10">
                  <c:v>9317</c:v>
                </c:pt>
                <c:pt idx="11">
                  <c:v>7455</c:v>
                </c:pt>
                <c:pt idx="12">
                  <c:v>8205</c:v>
                </c:pt>
                <c:pt idx="13">
                  <c:v>-656</c:v>
                </c:pt>
                <c:pt idx="14">
                  <c:v>3662</c:v>
                </c:pt>
                <c:pt idx="15">
                  <c:v>-7780</c:v>
                </c:pt>
                <c:pt idx="16">
                  <c:v>1287</c:v>
                </c:pt>
                <c:pt idx="17">
                  <c:v>-746</c:v>
                </c:pt>
                <c:pt idx="18">
                  <c:v>-893</c:v>
                </c:pt>
                <c:pt idx="19">
                  <c:v>-7805</c:v>
                </c:pt>
                <c:pt idx="20">
                  <c:v>-5693</c:v>
                </c:pt>
                <c:pt idx="21">
                  <c:v>-6763</c:v>
                </c:pt>
                <c:pt idx="22">
                  <c:v>-6001</c:v>
                </c:pt>
                <c:pt idx="23">
                  <c:v>-2752</c:v>
                </c:pt>
                <c:pt idx="24">
                  <c:v>497</c:v>
                </c:pt>
                <c:pt idx="25">
                  <c:v>2028</c:v>
                </c:pt>
                <c:pt idx="26">
                  <c:v>-4668</c:v>
                </c:pt>
                <c:pt idx="27">
                  <c:v>-6952</c:v>
                </c:pt>
                <c:pt idx="28">
                  <c:v>9922</c:v>
                </c:pt>
                <c:pt idx="29">
                  <c:v>1793</c:v>
                </c:pt>
                <c:pt idx="30">
                  <c:v>8755</c:v>
                </c:pt>
                <c:pt idx="31">
                  <c:v>7823</c:v>
                </c:pt>
                <c:pt idx="32">
                  <c:v>13585</c:v>
                </c:pt>
                <c:pt idx="33">
                  <c:v>8964</c:v>
                </c:pt>
                <c:pt idx="34">
                  <c:v>5413</c:v>
                </c:pt>
                <c:pt idx="35">
                  <c:v>53292</c:v>
                </c:pt>
                <c:pt idx="36">
                  <c:v>1415</c:v>
                </c:pt>
                <c:pt idx="37">
                  <c:v>961</c:v>
                </c:pt>
                <c:pt idx="38">
                  <c:v>3436</c:v>
                </c:pt>
                <c:pt idx="39">
                  <c:v>9576</c:v>
                </c:pt>
                <c:pt idx="40">
                  <c:v>11664</c:v>
                </c:pt>
                <c:pt idx="41">
                  <c:v>12914</c:v>
                </c:pt>
                <c:pt idx="42">
                  <c:v>10343</c:v>
                </c:pt>
                <c:pt idx="43">
                  <c:v>25249</c:v>
                </c:pt>
                <c:pt idx="44">
                  <c:v>13846</c:v>
                </c:pt>
                <c:pt idx="45">
                  <c:v>22592</c:v>
                </c:pt>
                <c:pt idx="46">
                  <c:v>10156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BA-44D6-9D49-13D96786A053}"/>
            </c:ext>
          </c:extLst>
        </c:ser>
        <c:ser>
          <c:idx val="11"/>
          <c:order val="11"/>
          <c:tx>
            <c:strRef>
              <c:f>'WLM - Demonstrativos (DRE) Cons'!$A$19</c:f>
              <c:strCache>
                <c:ptCount val="1"/>
                <c:pt idx="0">
                  <c:v>   Resultado Financeiro 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Cons'!$T$19:$BN$19</c:f>
              <c:numCache>
                <c:formatCode>#,##0_ ;\-#,##0\ </c:formatCode>
                <c:ptCount val="47"/>
                <c:pt idx="0" formatCode="#,##0">
                  <c:v>1936</c:v>
                </c:pt>
                <c:pt idx="1">
                  <c:v>2625</c:v>
                </c:pt>
                <c:pt idx="2">
                  <c:v>2014</c:v>
                </c:pt>
                <c:pt idx="3" formatCode="General">
                  <c:v>315</c:v>
                </c:pt>
                <c:pt idx="4" formatCode="#,##0">
                  <c:v>-119</c:v>
                </c:pt>
                <c:pt idx="5" formatCode="#,##0">
                  <c:v>-325</c:v>
                </c:pt>
                <c:pt idx="6" formatCode="#,##0">
                  <c:v>-86</c:v>
                </c:pt>
                <c:pt idx="7" formatCode="#,##0">
                  <c:v>2355</c:v>
                </c:pt>
                <c:pt idx="8" formatCode="#,##0">
                  <c:v>363</c:v>
                </c:pt>
                <c:pt idx="9" formatCode="#,##0">
                  <c:v>37</c:v>
                </c:pt>
                <c:pt idx="10" formatCode="#,##0">
                  <c:v>-172</c:v>
                </c:pt>
                <c:pt idx="11" formatCode="#,##0">
                  <c:v>333</c:v>
                </c:pt>
                <c:pt idx="12" formatCode="#,##0">
                  <c:v>393</c:v>
                </c:pt>
                <c:pt idx="13" formatCode="#,##0">
                  <c:v>647</c:v>
                </c:pt>
                <c:pt idx="14" formatCode="#,##0">
                  <c:v>3346</c:v>
                </c:pt>
                <c:pt idx="15" formatCode="#,##0">
                  <c:v>141</c:v>
                </c:pt>
                <c:pt idx="16" formatCode="#,##0">
                  <c:v>1150</c:v>
                </c:pt>
                <c:pt idx="17" formatCode="#,##0">
                  <c:v>896</c:v>
                </c:pt>
                <c:pt idx="18" formatCode="#,##0">
                  <c:v>856</c:v>
                </c:pt>
                <c:pt idx="19" formatCode="#,##0">
                  <c:v>4158</c:v>
                </c:pt>
                <c:pt idx="20" formatCode="#,##0">
                  <c:v>1625</c:v>
                </c:pt>
                <c:pt idx="21" formatCode="#,##0">
                  <c:v>1461</c:v>
                </c:pt>
                <c:pt idx="22" formatCode="#,##0">
                  <c:v>1681</c:v>
                </c:pt>
                <c:pt idx="23" formatCode="#,##0">
                  <c:v>2277</c:v>
                </c:pt>
                <c:pt idx="24" formatCode="#,##0">
                  <c:v>2698</c:v>
                </c:pt>
                <c:pt idx="25" formatCode="#,##0">
                  <c:v>3241</c:v>
                </c:pt>
                <c:pt idx="26" formatCode="#,##0">
                  <c:v>2999</c:v>
                </c:pt>
                <c:pt idx="27" formatCode="#,##0">
                  <c:v>1621</c:v>
                </c:pt>
                <c:pt idx="28" formatCode="#,##0">
                  <c:v>1304</c:v>
                </c:pt>
                <c:pt idx="29" formatCode="#,##0">
                  <c:v>1215</c:v>
                </c:pt>
                <c:pt idx="30" formatCode="#,##0">
                  <c:v>1337</c:v>
                </c:pt>
                <c:pt idx="31" formatCode="#,##0">
                  <c:v>1076</c:v>
                </c:pt>
                <c:pt idx="32" formatCode="#,##0">
                  <c:v>692</c:v>
                </c:pt>
                <c:pt idx="33" formatCode="#,##0">
                  <c:v>-50</c:v>
                </c:pt>
                <c:pt idx="34" formatCode="#,##0">
                  <c:v>724</c:v>
                </c:pt>
                <c:pt idx="35" formatCode="#,##0">
                  <c:v>1224</c:v>
                </c:pt>
                <c:pt idx="36" formatCode="#,##0">
                  <c:v>2115</c:v>
                </c:pt>
                <c:pt idx="37" formatCode="#,##0">
                  <c:v>2428</c:v>
                </c:pt>
                <c:pt idx="38" formatCode="#,##0">
                  <c:v>3437</c:v>
                </c:pt>
                <c:pt idx="39" formatCode="#,##0">
                  <c:v>2530</c:v>
                </c:pt>
                <c:pt idx="40" formatCode="#,##0">
                  <c:v>6089</c:v>
                </c:pt>
                <c:pt idx="41" formatCode="#,##0">
                  <c:v>2342</c:v>
                </c:pt>
                <c:pt idx="42" formatCode="#,##0">
                  <c:v>3309</c:v>
                </c:pt>
                <c:pt idx="43" formatCode="#,##0">
                  <c:v>1835</c:v>
                </c:pt>
                <c:pt idx="44" formatCode="#,##0">
                  <c:v>2046</c:v>
                </c:pt>
                <c:pt idx="45" formatCode="#,##0">
                  <c:v>240</c:v>
                </c:pt>
                <c:pt idx="46" formatCode="#,##0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BA-44D6-9D49-13D96786A053}"/>
            </c:ext>
          </c:extLst>
        </c:ser>
        <c:ser>
          <c:idx val="12"/>
          <c:order val="12"/>
          <c:tx>
            <c:strRef>
              <c:f>'WLM - Demonstrativos (DRE) Cons'!$A$20</c:f>
              <c:strCache>
                <c:ptCount val="1"/>
                <c:pt idx="0">
                  <c:v>     Receitas Financeiras 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Cons'!$T$20:$BN$20</c:f>
              <c:numCache>
                <c:formatCode>#,##0_ ;\-#,##0\ </c:formatCode>
                <c:ptCount val="47"/>
                <c:pt idx="0" formatCode="#,##0">
                  <c:v>2232</c:v>
                </c:pt>
                <c:pt idx="1">
                  <c:v>2899</c:v>
                </c:pt>
                <c:pt idx="2">
                  <c:v>2469</c:v>
                </c:pt>
                <c:pt idx="3" formatCode="#,##0">
                  <c:v>710</c:v>
                </c:pt>
                <c:pt idx="4" formatCode="#,##0">
                  <c:v>658</c:v>
                </c:pt>
                <c:pt idx="5" formatCode="#,##0">
                  <c:v>528</c:v>
                </c:pt>
                <c:pt idx="6" formatCode="#,##0">
                  <c:v>519</c:v>
                </c:pt>
                <c:pt idx="7" formatCode="#,##0">
                  <c:v>3011</c:v>
                </c:pt>
                <c:pt idx="8" formatCode="#,##0">
                  <c:v>1040</c:v>
                </c:pt>
                <c:pt idx="9" formatCode="#,##0">
                  <c:v>792</c:v>
                </c:pt>
                <c:pt idx="10" formatCode="#,##0">
                  <c:v>835</c:v>
                </c:pt>
                <c:pt idx="11" formatCode="#,##0">
                  <c:v>1062</c:v>
                </c:pt>
                <c:pt idx="12" formatCode="#,##0">
                  <c:v>890</c:v>
                </c:pt>
                <c:pt idx="13" formatCode="#,##0">
                  <c:v>1154</c:v>
                </c:pt>
                <c:pt idx="14" formatCode="#,##0">
                  <c:v>3795</c:v>
                </c:pt>
                <c:pt idx="15" formatCode="#,##0">
                  <c:v>1169</c:v>
                </c:pt>
                <c:pt idx="16" formatCode="#,##0">
                  <c:v>1718</c:v>
                </c:pt>
                <c:pt idx="17" formatCode="#,##0">
                  <c:v>1413</c:v>
                </c:pt>
                <c:pt idx="18" formatCode="#,##0">
                  <c:v>1773</c:v>
                </c:pt>
                <c:pt idx="19" formatCode="#,##0">
                  <c:v>5006</c:v>
                </c:pt>
                <c:pt idx="20" formatCode="#,##0">
                  <c:v>2157</c:v>
                </c:pt>
                <c:pt idx="21" formatCode="#,##0">
                  <c:v>1969</c:v>
                </c:pt>
                <c:pt idx="22" formatCode="#,##0">
                  <c:v>1974</c:v>
                </c:pt>
                <c:pt idx="23" formatCode="#,##0">
                  <c:v>2762</c:v>
                </c:pt>
                <c:pt idx="24" formatCode="#,##0">
                  <c:v>3496</c:v>
                </c:pt>
                <c:pt idx="25" formatCode="#,##0">
                  <c:v>3894</c:v>
                </c:pt>
                <c:pt idx="26" formatCode="#,##0">
                  <c:v>3664</c:v>
                </c:pt>
                <c:pt idx="27" formatCode="#,##0">
                  <c:v>3535</c:v>
                </c:pt>
                <c:pt idx="28" formatCode="#,##0">
                  <c:v>3564</c:v>
                </c:pt>
                <c:pt idx="29" formatCode="#,##0">
                  <c:v>3445</c:v>
                </c:pt>
                <c:pt idx="30" formatCode="#,##0">
                  <c:v>3510</c:v>
                </c:pt>
                <c:pt idx="31" formatCode="#,##0">
                  <c:v>3641</c:v>
                </c:pt>
                <c:pt idx="32" formatCode="#,##0">
                  <c:v>3247</c:v>
                </c:pt>
                <c:pt idx="33" formatCode="#,##0">
                  <c:v>2873</c:v>
                </c:pt>
                <c:pt idx="34" formatCode="#,##0">
                  <c:v>2846</c:v>
                </c:pt>
                <c:pt idx="35" formatCode="#,##0">
                  <c:v>3246</c:v>
                </c:pt>
                <c:pt idx="36" formatCode="#,##0">
                  <c:v>3433</c:v>
                </c:pt>
                <c:pt idx="37" formatCode="#,##0">
                  <c:v>4111</c:v>
                </c:pt>
                <c:pt idx="38" formatCode="#,##0">
                  <c:v>4861</c:v>
                </c:pt>
                <c:pt idx="39" formatCode="#,##0">
                  <c:v>5280</c:v>
                </c:pt>
                <c:pt idx="40" formatCode="#,##0">
                  <c:v>8526</c:v>
                </c:pt>
                <c:pt idx="41" formatCode="#,##0">
                  <c:v>4730</c:v>
                </c:pt>
                <c:pt idx="42" formatCode="#,##0">
                  <c:v>4703</c:v>
                </c:pt>
                <c:pt idx="43" formatCode="#,##0">
                  <c:v>4080</c:v>
                </c:pt>
                <c:pt idx="44" formatCode="#,##0">
                  <c:v>4535</c:v>
                </c:pt>
                <c:pt idx="45" formatCode="#,##0">
                  <c:v>3896</c:v>
                </c:pt>
                <c:pt idx="46" formatCode="#,##0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BA-44D6-9D49-13D96786A053}"/>
            </c:ext>
          </c:extLst>
        </c:ser>
        <c:ser>
          <c:idx val="13"/>
          <c:order val="13"/>
          <c:tx>
            <c:strRef>
              <c:f>'WLM - Demonstrativos (DRE) Cons'!$A$21</c:f>
              <c:strCache>
                <c:ptCount val="1"/>
                <c:pt idx="0">
                  <c:v>     Despesas Financeiras 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Cons'!$T$21:$BN$21</c:f>
              <c:numCache>
                <c:formatCode>#,##0_ ;\-#,##0\ </c:formatCode>
                <c:ptCount val="47"/>
                <c:pt idx="0" formatCode="#,##0">
                  <c:v>-296</c:v>
                </c:pt>
                <c:pt idx="1">
                  <c:v>-274</c:v>
                </c:pt>
                <c:pt idx="2">
                  <c:v>-455</c:v>
                </c:pt>
                <c:pt idx="3" formatCode="#,##0">
                  <c:v>-395</c:v>
                </c:pt>
                <c:pt idx="4" formatCode="#,##0">
                  <c:v>-777</c:v>
                </c:pt>
                <c:pt idx="5" formatCode="#,##0">
                  <c:v>-853</c:v>
                </c:pt>
                <c:pt idx="6" formatCode="#,##0">
                  <c:v>-605</c:v>
                </c:pt>
                <c:pt idx="7" formatCode="#,##0">
                  <c:v>-656</c:v>
                </c:pt>
                <c:pt idx="8" formatCode="#,##0">
                  <c:v>-677</c:v>
                </c:pt>
                <c:pt idx="9" formatCode="#,##0">
                  <c:v>-755</c:v>
                </c:pt>
                <c:pt idx="10" formatCode="#,##0">
                  <c:v>-1007</c:v>
                </c:pt>
                <c:pt idx="11" formatCode="#,##0">
                  <c:v>-729</c:v>
                </c:pt>
                <c:pt idx="12" formatCode="#,##0">
                  <c:v>-497</c:v>
                </c:pt>
                <c:pt idx="13" formatCode="#,##0">
                  <c:v>-507</c:v>
                </c:pt>
                <c:pt idx="14" formatCode="#,##0">
                  <c:v>-449</c:v>
                </c:pt>
                <c:pt idx="15" formatCode="#,##0">
                  <c:v>-1028</c:v>
                </c:pt>
                <c:pt idx="16" formatCode="#,##0">
                  <c:v>-568</c:v>
                </c:pt>
                <c:pt idx="17" formatCode="#,##0">
                  <c:v>-517</c:v>
                </c:pt>
                <c:pt idx="18" formatCode="#,##0">
                  <c:v>-917</c:v>
                </c:pt>
                <c:pt idx="19" formatCode="#,##0">
                  <c:v>-848</c:v>
                </c:pt>
                <c:pt idx="20" formatCode="#,##0">
                  <c:v>-532</c:v>
                </c:pt>
                <c:pt idx="21" formatCode="#,##0">
                  <c:v>-508</c:v>
                </c:pt>
                <c:pt idx="22" formatCode="#,##0">
                  <c:v>-293</c:v>
                </c:pt>
                <c:pt idx="23" formatCode="#,##0">
                  <c:v>-485</c:v>
                </c:pt>
                <c:pt idx="24" formatCode="#,##0">
                  <c:v>-798</c:v>
                </c:pt>
                <c:pt idx="25" formatCode="#,##0">
                  <c:v>-653</c:v>
                </c:pt>
                <c:pt idx="26" formatCode="#,##0">
                  <c:v>-665</c:v>
                </c:pt>
                <c:pt idx="27" formatCode="#,##0">
                  <c:v>-1914</c:v>
                </c:pt>
                <c:pt idx="28" formatCode="#,##0">
                  <c:v>-2260</c:v>
                </c:pt>
                <c:pt idx="29" formatCode="#,##0">
                  <c:v>-2230</c:v>
                </c:pt>
                <c:pt idx="30" formatCode="#,##0">
                  <c:v>-2173</c:v>
                </c:pt>
                <c:pt idx="31" formatCode="#,##0">
                  <c:v>-2565</c:v>
                </c:pt>
                <c:pt idx="32" formatCode="#,##0">
                  <c:v>-2555</c:v>
                </c:pt>
                <c:pt idx="33" formatCode="#,##0">
                  <c:v>-2923</c:v>
                </c:pt>
                <c:pt idx="34" formatCode="#,##0">
                  <c:v>-2122</c:v>
                </c:pt>
                <c:pt idx="35" formatCode="#,##0">
                  <c:v>-2022</c:v>
                </c:pt>
                <c:pt idx="36" formatCode="#,##0">
                  <c:v>-1318</c:v>
                </c:pt>
                <c:pt idx="37" formatCode="#,##0">
                  <c:v>-1683</c:v>
                </c:pt>
                <c:pt idx="38" formatCode="#,##0">
                  <c:v>-1424</c:v>
                </c:pt>
                <c:pt idx="39" formatCode="#,##0">
                  <c:v>-2750</c:v>
                </c:pt>
                <c:pt idx="40" formatCode="#,##0">
                  <c:v>-2437</c:v>
                </c:pt>
                <c:pt idx="41" formatCode="#,##0">
                  <c:v>-2388</c:v>
                </c:pt>
                <c:pt idx="42" formatCode="#,##0">
                  <c:v>-1394</c:v>
                </c:pt>
                <c:pt idx="43" formatCode="#,##0">
                  <c:v>-2245</c:v>
                </c:pt>
                <c:pt idx="44" formatCode="#,##0">
                  <c:v>-2489</c:v>
                </c:pt>
                <c:pt idx="45" formatCode="#,##0">
                  <c:v>-3656</c:v>
                </c:pt>
                <c:pt idx="46" formatCode="#,##0">
                  <c:v>-2231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BA-44D6-9D49-13D96786A053}"/>
            </c:ext>
          </c:extLst>
        </c:ser>
        <c:ser>
          <c:idx val="14"/>
          <c:order val="14"/>
          <c:tx>
            <c:strRef>
              <c:f>'WLM - Demonstrativos (DRE) Cons'!$A$22</c:f>
              <c:strCache>
                <c:ptCount val="1"/>
                <c:pt idx="0">
                  <c:v>   Resultado Antes dos Tributos sobre o Lucro 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Cons'!$T$22:$BN$22</c:f>
              <c:numCache>
                <c:formatCode>#,##0_ ;\-#,##0\ </c:formatCode>
                <c:ptCount val="47"/>
                <c:pt idx="0" formatCode="#,##0">
                  <c:v>25592</c:v>
                </c:pt>
                <c:pt idx="1">
                  <c:v>46523</c:v>
                </c:pt>
                <c:pt idx="2">
                  <c:v>36716</c:v>
                </c:pt>
                <c:pt idx="3" formatCode="#,##0">
                  <c:v>22887</c:v>
                </c:pt>
                <c:pt idx="4" formatCode="#,##0">
                  <c:v>25815</c:v>
                </c:pt>
                <c:pt idx="5" formatCode="#,##0">
                  <c:v>15197</c:v>
                </c:pt>
                <c:pt idx="6" formatCode="#,##0">
                  <c:v>13474</c:v>
                </c:pt>
                <c:pt idx="7" formatCode="#,##0">
                  <c:v>17351</c:v>
                </c:pt>
                <c:pt idx="8" formatCode="#,##0">
                  <c:v>19038</c:v>
                </c:pt>
                <c:pt idx="9" formatCode="#,##0">
                  <c:v>13076</c:v>
                </c:pt>
                <c:pt idx="10" formatCode="#,##0">
                  <c:v>9145</c:v>
                </c:pt>
                <c:pt idx="11" formatCode="#,##0">
                  <c:v>7788</c:v>
                </c:pt>
                <c:pt idx="12" formatCode="#,##0">
                  <c:v>8598</c:v>
                </c:pt>
                <c:pt idx="13" formatCode="#,##0">
                  <c:v>-9</c:v>
                </c:pt>
                <c:pt idx="14" formatCode="#,##0">
                  <c:v>7008</c:v>
                </c:pt>
                <c:pt idx="15" formatCode="#,##0">
                  <c:v>-7639</c:v>
                </c:pt>
                <c:pt idx="16" formatCode="#,##0">
                  <c:v>2437</c:v>
                </c:pt>
                <c:pt idx="17" formatCode="#,##0">
                  <c:v>150</c:v>
                </c:pt>
                <c:pt idx="18" formatCode="#,##0">
                  <c:v>-37</c:v>
                </c:pt>
                <c:pt idx="19" formatCode="#,##0">
                  <c:v>-3647</c:v>
                </c:pt>
                <c:pt idx="20" formatCode="#,##0">
                  <c:v>-4068</c:v>
                </c:pt>
                <c:pt idx="21" formatCode="#,##0">
                  <c:v>-5302</c:v>
                </c:pt>
                <c:pt idx="22" formatCode="#,##0">
                  <c:v>-4320</c:v>
                </c:pt>
                <c:pt idx="23" formatCode="#,##0">
                  <c:v>-475</c:v>
                </c:pt>
                <c:pt idx="24" formatCode="#,##0">
                  <c:v>3195</c:v>
                </c:pt>
                <c:pt idx="25" formatCode="#,##0">
                  <c:v>5269</c:v>
                </c:pt>
                <c:pt idx="26" formatCode="#,##0">
                  <c:v>-1669</c:v>
                </c:pt>
                <c:pt idx="27" formatCode="#,##0">
                  <c:v>-5331</c:v>
                </c:pt>
                <c:pt idx="28" formatCode="#,##0">
                  <c:v>11226</c:v>
                </c:pt>
                <c:pt idx="29" formatCode="#,##0">
                  <c:v>3008</c:v>
                </c:pt>
                <c:pt idx="30" formatCode="#,##0">
                  <c:v>10092</c:v>
                </c:pt>
                <c:pt idx="31" formatCode="#,##0">
                  <c:v>8899</c:v>
                </c:pt>
                <c:pt idx="32" formatCode="#,##0">
                  <c:v>14277</c:v>
                </c:pt>
                <c:pt idx="33" formatCode="#,##0">
                  <c:v>8914</c:v>
                </c:pt>
                <c:pt idx="34" formatCode="#,##0">
                  <c:v>6137</c:v>
                </c:pt>
                <c:pt idx="35" formatCode="#,##0">
                  <c:v>54516</c:v>
                </c:pt>
                <c:pt idx="36" formatCode="#,##0">
                  <c:v>3530</c:v>
                </c:pt>
                <c:pt idx="37" formatCode="#,##0">
                  <c:v>3389</c:v>
                </c:pt>
                <c:pt idx="38" formatCode="#,##0">
                  <c:v>6873</c:v>
                </c:pt>
                <c:pt idx="39" formatCode="#,##0">
                  <c:v>12106</c:v>
                </c:pt>
                <c:pt idx="40" formatCode="#,##0">
                  <c:v>17753</c:v>
                </c:pt>
                <c:pt idx="41" formatCode="#,##0">
                  <c:v>15256</c:v>
                </c:pt>
                <c:pt idx="42" formatCode="#,##0">
                  <c:v>13652</c:v>
                </c:pt>
                <c:pt idx="43" formatCode="#,##0">
                  <c:v>27084</c:v>
                </c:pt>
                <c:pt idx="44" formatCode="#,##0">
                  <c:v>15892</c:v>
                </c:pt>
                <c:pt idx="45" formatCode="#,##0">
                  <c:v>22832</c:v>
                </c:pt>
                <c:pt idx="46" formatCode="#,##0">
                  <c:v>11565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BA-44D6-9D49-13D96786A053}"/>
            </c:ext>
          </c:extLst>
        </c:ser>
        <c:ser>
          <c:idx val="15"/>
          <c:order val="15"/>
          <c:tx>
            <c:strRef>
              <c:f>'WLM - Demonstrativos (DRE) Cons'!$A$23</c:f>
              <c:strCache>
                <c:ptCount val="1"/>
                <c:pt idx="0">
                  <c:v>   Imposto de Renda e Contribuição Social sobre o Lucro 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Cons'!$T$23:$BN$23</c:f>
              <c:numCache>
                <c:formatCode>#,##0_ ;\-#,##0\ </c:formatCode>
                <c:ptCount val="47"/>
                <c:pt idx="0" formatCode="#,##0">
                  <c:v>-5635</c:v>
                </c:pt>
                <c:pt idx="1">
                  <c:v>-14089</c:v>
                </c:pt>
                <c:pt idx="2">
                  <c:v>-11985</c:v>
                </c:pt>
                <c:pt idx="3" formatCode="#,##0">
                  <c:v>-6522</c:v>
                </c:pt>
                <c:pt idx="4" formatCode="#,##0">
                  <c:v>-7032</c:v>
                </c:pt>
                <c:pt idx="5" formatCode="#,##0">
                  <c:v>-5324</c:v>
                </c:pt>
                <c:pt idx="6" formatCode="#,##0">
                  <c:v>-3987</c:v>
                </c:pt>
                <c:pt idx="7" formatCode="#,##0">
                  <c:v>3308</c:v>
                </c:pt>
                <c:pt idx="8" formatCode="#,##0">
                  <c:v>-4994</c:v>
                </c:pt>
                <c:pt idx="9" formatCode="#,##0">
                  <c:v>-4608</c:v>
                </c:pt>
                <c:pt idx="10" formatCode="#,##0">
                  <c:v>-2481</c:v>
                </c:pt>
                <c:pt idx="11" formatCode="#,##0">
                  <c:v>-2745</c:v>
                </c:pt>
                <c:pt idx="12" formatCode="#,##0">
                  <c:v>-1843</c:v>
                </c:pt>
                <c:pt idx="13" formatCode="#,##0">
                  <c:v>-987</c:v>
                </c:pt>
                <c:pt idx="14" formatCode="#,##0">
                  <c:v>-1550</c:v>
                </c:pt>
                <c:pt idx="15" formatCode="#,##0">
                  <c:v>1448</c:v>
                </c:pt>
                <c:pt idx="16" formatCode="#,##0">
                  <c:v>-204</c:v>
                </c:pt>
                <c:pt idx="17" formatCode="#,##0">
                  <c:v>-979</c:v>
                </c:pt>
                <c:pt idx="18" formatCode="#,##0">
                  <c:v>-1145</c:v>
                </c:pt>
                <c:pt idx="19" formatCode="#,##0">
                  <c:v>-168</c:v>
                </c:pt>
                <c:pt idx="20" formatCode="#,##0">
                  <c:v>-364</c:v>
                </c:pt>
                <c:pt idx="21" formatCode="#,##0">
                  <c:v>-739</c:v>
                </c:pt>
                <c:pt idx="22" formatCode="#,##0">
                  <c:v>-235</c:v>
                </c:pt>
                <c:pt idx="23" formatCode="#,##0">
                  <c:v>1041</c:v>
                </c:pt>
                <c:pt idx="24" formatCode="#,##0">
                  <c:v>-1490</c:v>
                </c:pt>
                <c:pt idx="25" formatCode="#,##0">
                  <c:v>-1602</c:v>
                </c:pt>
                <c:pt idx="26" formatCode="#,##0">
                  <c:v>-463</c:v>
                </c:pt>
                <c:pt idx="27" formatCode="#,##0">
                  <c:v>1543</c:v>
                </c:pt>
                <c:pt idx="28" formatCode="#,##0">
                  <c:v>-3171</c:v>
                </c:pt>
                <c:pt idx="29" formatCode="#,##0">
                  <c:v>-2571</c:v>
                </c:pt>
                <c:pt idx="30" formatCode="#,##0">
                  <c:v>-2396</c:v>
                </c:pt>
                <c:pt idx="31" formatCode="#,##0">
                  <c:v>-4810</c:v>
                </c:pt>
                <c:pt idx="32" formatCode="#,##0">
                  <c:v>-5105</c:v>
                </c:pt>
                <c:pt idx="33" formatCode="#,##0">
                  <c:v>-6111</c:v>
                </c:pt>
                <c:pt idx="34" formatCode="#,##0">
                  <c:v>-2231</c:v>
                </c:pt>
                <c:pt idx="35" formatCode="#,##0">
                  <c:v>-20717</c:v>
                </c:pt>
                <c:pt idx="36" formatCode="#,##0">
                  <c:v>-1656</c:v>
                </c:pt>
                <c:pt idx="37" formatCode="#,##0">
                  <c:v>-2148</c:v>
                </c:pt>
                <c:pt idx="38" formatCode="#,##0">
                  <c:v>-3932</c:v>
                </c:pt>
                <c:pt idx="39" formatCode="#,##0">
                  <c:v>-3751</c:v>
                </c:pt>
                <c:pt idx="40" formatCode="#,##0">
                  <c:v>-5148</c:v>
                </c:pt>
                <c:pt idx="41" formatCode="#,##0">
                  <c:v>-5699</c:v>
                </c:pt>
                <c:pt idx="42" formatCode="#,##0">
                  <c:v>-5761</c:v>
                </c:pt>
                <c:pt idx="43" formatCode="#,##0">
                  <c:v>-5132</c:v>
                </c:pt>
                <c:pt idx="44" formatCode="#,##0">
                  <c:v>-4904</c:v>
                </c:pt>
                <c:pt idx="45" formatCode="#,##0">
                  <c:v>-7982</c:v>
                </c:pt>
                <c:pt idx="46" formatCode="#,##0">
                  <c:v>-3844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2BA-44D6-9D49-13D96786A053}"/>
            </c:ext>
          </c:extLst>
        </c:ser>
        <c:ser>
          <c:idx val="16"/>
          <c:order val="16"/>
          <c:tx>
            <c:strRef>
              <c:f>'WLM - Demonstrativos (DRE) Cons'!$A$24</c:f>
              <c:strCache>
                <c:ptCount val="1"/>
                <c:pt idx="0">
                  <c:v>   Resultado Líquido das Operações Continuadas 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Cons'!$T$24:$BN$24</c:f>
              <c:numCache>
                <c:formatCode>#,##0_ ;\-#,##0\ </c:formatCode>
                <c:ptCount val="47"/>
                <c:pt idx="0" formatCode="#,##0">
                  <c:v>19957</c:v>
                </c:pt>
                <c:pt idx="1">
                  <c:v>32434</c:v>
                </c:pt>
                <c:pt idx="2">
                  <c:v>24731</c:v>
                </c:pt>
                <c:pt idx="3" formatCode="#,##0">
                  <c:v>16365</c:v>
                </c:pt>
                <c:pt idx="4" formatCode="#,##0">
                  <c:v>18783</c:v>
                </c:pt>
                <c:pt idx="5" formatCode="#,##0">
                  <c:v>9873</c:v>
                </c:pt>
                <c:pt idx="6" formatCode="#,##0">
                  <c:v>9487</c:v>
                </c:pt>
                <c:pt idx="7" formatCode="#,##0">
                  <c:v>20659</c:v>
                </c:pt>
                <c:pt idx="8" formatCode="#,##0">
                  <c:v>14044</c:v>
                </c:pt>
                <c:pt idx="9" formatCode="#,##0">
                  <c:v>8468</c:v>
                </c:pt>
                <c:pt idx="10" formatCode="#,##0">
                  <c:v>6664</c:v>
                </c:pt>
                <c:pt idx="11" formatCode="#,##0">
                  <c:v>5043</c:v>
                </c:pt>
                <c:pt idx="12" formatCode="#,##0">
                  <c:v>6755</c:v>
                </c:pt>
                <c:pt idx="13" formatCode="#,##0">
                  <c:v>-996</c:v>
                </c:pt>
                <c:pt idx="14" formatCode="#,##0">
                  <c:v>5458</c:v>
                </c:pt>
                <c:pt idx="15" formatCode="#,##0">
                  <c:v>-6191</c:v>
                </c:pt>
                <c:pt idx="16" formatCode="#,##0">
                  <c:v>2233</c:v>
                </c:pt>
                <c:pt idx="17" formatCode="#,##0">
                  <c:v>-829</c:v>
                </c:pt>
                <c:pt idx="18" formatCode="#,##0">
                  <c:v>-1182</c:v>
                </c:pt>
                <c:pt idx="19" formatCode="#,##0">
                  <c:v>-3815</c:v>
                </c:pt>
                <c:pt idx="20" formatCode="#,##0">
                  <c:v>-4432</c:v>
                </c:pt>
                <c:pt idx="21" formatCode="#,##0">
                  <c:v>-6041</c:v>
                </c:pt>
                <c:pt idx="22" formatCode="#,##0">
                  <c:v>-4555</c:v>
                </c:pt>
                <c:pt idx="23" formatCode="#,##0">
                  <c:v>566</c:v>
                </c:pt>
                <c:pt idx="24" formatCode="#,##0">
                  <c:v>1705</c:v>
                </c:pt>
                <c:pt idx="25" formatCode="#,##0">
                  <c:v>3667</c:v>
                </c:pt>
                <c:pt idx="26" formatCode="#,##0">
                  <c:v>-2132</c:v>
                </c:pt>
                <c:pt idx="27" formatCode="#,##0">
                  <c:v>-3788</c:v>
                </c:pt>
                <c:pt idx="28" formatCode="#,##0">
                  <c:v>8055</c:v>
                </c:pt>
                <c:pt idx="29" formatCode="#,##0">
                  <c:v>437</c:v>
                </c:pt>
                <c:pt idx="30" formatCode="#,##0">
                  <c:v>7696</c:v>
                </c:pt>
                <c:pt idx="31" formatCode="#,##0">
                  <c:v>4089</c:v>
                </c:pt>
                <c:pt idx="32" formatCode="#,##0">
                  <c:v>9172</c:v>
                </c:pt>
                <c:pt idx="33" formatCode="#,##0">
                  <c:v>2803</c:v>
                </c:pt>
                <c:pt idx="34" formatCode="#,##0">
                  <c:v>3906</c:v>
                </c:pt>
                <c:pt idx="35" formatCode="#,##0">
                  <c:v>33799</c:v>
                </c:pt>
                <c:pt idx="36" formatCode="#,##0">
                  <c:v>1874</c:v>
                </c:pt>
                <c:pt idx="37" formatCode="#,##0">
                  <c:v>1241</c:v>
                </c:pt>
                <c:pt idx="38" formatCode="#,##0">
                  <c:v>2941</c:v>
                </c:pt>
                <c:pt idx="39" formatCode="#,##0">
                  <c:v>8355</c:v>
                </c:pt>
                <c:pt idx="40" formatCode="#,##0">
                  <c:v>12605</c:v>
                </c:pt>
                <c:pt idx="41" formatCode="#,##0">
                  <c:v>9557</c:v>
                </c:pt>
                <c:pt idx="42" formatCode="#,##0">
                  <c:v>7891</c:v>
                </c:pt>
                <c:pt idx="43" formatCode="#,##0">
                  <c:v>21952</c:v>
                </c:pt>
                <c:pt idx="44" formatCode="#,##0">
                  <c:v>10988</c:v>
                </c:pt>
                <c:pt idx="45" formatCode="#,##0">
                  <c:v>14850</c:v>
                </c:pt>
                <c:pt idx="46" formatCode="#,##0">
                  <c:v>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2BA-44D6-9D49-13D96786A053}"/>
            </c:ext>
          </c:extLst>
        </c:ser>
        <c:ser>
          <c:idx val="17"/>
          <c:order val="17"/>
          <c:tx>
            <c:strRef>
              <c:f>'WLM - Demonstrativos (DRE) Cons'!$A$25</c:f>
              <c:strCache>
                <c:ptCount val="1"/>
                <c:pt idx="0">
                  <c:v>   Resultado Líquido de Operações Descontinuadas 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Cons'!$T$25:$BN$25</c:f>
              <c:numCache>
                <c:formatCode>#,##0_ ;\-#,##0\ </c:formatCode>
                <c:ptCount val="47"/>
                <c:pt idx="0" formatCode="#,##0">
                  <c:v>-29</c:v>
                </c:pt>
                <c:pt idx="1">
                  <c:v>-7</c:v>
                </c:pt>
                <c:pt idx="2">
                  <c:v>-10</c:v>
                </c:pt>
                <c:pt idx="3" formatCode="General">
                  <c:v>-13</c:v>
                </c:pt>
                <c:pt idx="4" formatCode="#,##0">
                  <c:v>-55</c:v>
                </c:pt>
                <c:pt idx="5" formatCode="#,##0">
                  <c:v>-7</c:v>
                </c:pt>
                <c:pt idx="6" formatCode="#,##0">
                  <c:v>-6</c:v>
                </c:pt>
                <c:pt idx="7" formatCode="#,##0">
                  <c:v>-6</c:v>
                </c:pt>
                <c:pt idx="8" formatCode="#,##0">
                  <c:v>-3</c:v>
                </c:pt>
                <c:pt idx="9" formatCode="#,##0">
                  <c:v>-13</c:v>
                </c:pt>
                <c:pt idx="10" formatCode="#,##0">
                  <c:v>-36</c:v>
                </c:pt>
                <c:pt idx="11" formatCode="#,##0">
                  <c:v>-111</c:v>
                </c:pt>
                <c:pt idx="12" formatCode="#,##0">
                  <c:v>-26</c:v>
                </c:pt>
                <c:pt idx="13" formatCode="#,##0">
                  <c:v>-35</c:v>
                </c:pt>
                <c:pt idx="14" formatCode="#,##0">
                  <c:v>-26</c:v>
                </c:pt>
                <c:pt idx="15" formatCode="#,##0">
                  <c:v>-613</c:v>
                </c:pt>
                <c:pt idx="16" formatCode="#,##0">
                  <c:v>-36</c:v>
                </c:pt>
                <c:pt idx="17" formatCode="#,##0">
                  <c:v>-45</c:v>
                </c:pt>
                <c:pt idx="18" formatCode="#,##0">
                  <c:v>-39</c:v>
                </c:pt>
                <c:pt idx="19" formatCode="#,##0">
                  <c:v>-35</c:v>
                </c:pt>
                <c:pt idx="20" formatCode="#,##0">
                  <c:v>-52</c:v>
                </c:pt>
                <c:pt idx="21" formatCode="#,##0">
                  <c:v>-73</c:v>
                </c:pt>
                <c:pt idx="22" formatCode="#,##0">
                  <c:v>-9</c:v>
                </c:pt>
                <c:pt idx="23" formatCode="#,##0">
                  <c:v>-7</c:v>
                </c:pt>
                <c:pt idx="24" formatCode="#,##0">
                  <c:v>102</c:v>
                </c:pt>
                <c:pt idx="25" formatCode="#,##0">
                  <c:v>-18</c:v>
                </c:pt>
                <c:pt idx="26" formatCode="#,##0">
                  <c:v>60</c:v>
                </c:pt>
                <c:pt idx="27" formatCode="#,##0">
                  <c:v>-65</c:v>
                </c:pt>
                <c:pt idx="28" formatCode="#,##0">
                  <c:v>-45</c:v>
                </c:pt>
                <c:pt idx="29" formatCode="#,##0">
                  <c:v>-51</c:v>
                </c:pt>
                <c:pt idx="30" formatCode="#,##0">
                  <c:v>-32</c:v>
                </c:pt>
                <c:pt idx="31" formatCode="#,##0">
                  <c:v>-88</c:v>
                </c:pt>
                <c:pt idx="32" formatCode="#,##0">
                  <c:v>-189</c:v>
                </c:pt>
                <c:pt idx="33" formatCode="#,##0">
                  <c:v>-172</c:v>
                </c:pt>
                <c:pt idx="34" formatCode="#,##0">
                  <c:v>-159</c:v>
                </c:pt>
                <c:pt idx="35" formatCode="#,##0">
                  <c:v>-79</c:v>
                </c:pt>
                <c:pt idx="36" formatCode="#,##0">
                  <c:v>-82</c:v>
                </c:pt>
                <c:pt idx="37" formatCode="#,##0">
                  <c:v>-268</c:v>
                </c:pt>
                <c:pt idx="38" formatCode="#,##0">
                  <c:v>-4844</c:v>
                </c:pt>
                <c:pt idx="39" formatCode="#,##0">
                  <c:v>-82</c:v>
                </c:pt>
                <c:pt idx="40" formatCode="#,##0">
                  <c:v>-81</c:v>
                </c:pt>
                <c:pt idx="41" formatCode="#,##0">
                  <c:v>-39</c:v>
                </c:pt>
                <c:pt idx="42" formatCode="#,##0">
                  <c:v>-58</c:v>
                </c:pt>
                <c:pt idx="43" formatCode="#,##0">
                  <c:v>-53</c:v>
                </c:pt>
                <c:pt idx="44" formatCode="#,##0">
                  <c:v>-173</c:v>
                </c:pt>
                <c:pt idx="45" formatCode="#,##0">
                  <c:v>-81</c:v>
                </c:pt>
                <c:pt idx="46" formatCode="#,##0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2BA-44D6-9D49-13D96786A053}"/>
            </c:ext>
          </c:extLst>
        </c:ser>
        <c:ser>
          <c:idx val="18"/>
          <c:order val="18"/>
          <c:tx>
            <c:strRef>
              <c:f>'WLM - Demonstrativos (DRE) Cons'!$A$26</c:f>
              <c:strCache>
                <c:ptCount val="1"/>
                <c:pt idx="0">
                  <c:v>     Lucro/Prejuízo Líquido das Operações Descontinuadas 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Cons'!$T$26:$BN$26</c:f>
              <c:numCache>
                <c:formatCode>#,##0_ ;\-#,##0\ </c:formatCode>
                <c:ptCount val="47"/>
                <c:pt idx="0" formatCode="#,##0">
                  <c:v>-29</c:v>
                </c:pt>
                <c:pt idx="1">
                  <c:v>-7</c:v>
                </c:pt>
                <c:pt idx="2">
                  <c:v>-10</c:v>
                </c:pt>
                <c:pt idx="3" formatCode="General">
                  <c:v>-13</c:v>
                </c:pt>
                <c:pt idx="4" formatCode="#,##0">
                  <c:v>-55</c:v>
                </c:pt>
                <c:pt idx="5" formatCode="#,##0">
                  <c:v>-7</c:v>
                </c:pt>
                <c:pt idx="6" formatCode="#,##0">
                  <c:v>-6</c:v>
                </c:pt>
                <c:pt idx="7" formatCode="#,##0">
                  <c:v>52</c:v>
                </c:pt>
                <c:pt idx="8" formatCode="#,##0">
                  <c:v>-3</c:v>
                </c:pt>
                <c:pt idx="9" formatCode="#,##0">
                  <c:v>-13</c:v>
                </c:pt>
                <c:pt idx="10" formatCode="#,##0">
                  <c:v>-36</c:v>
                </c:pt>
                <c:pt idx="11" formatCode="#,##0">
                  <c:v>87</c:v>
                </c:pt>
                <c:pt idx="12" formatCode="#,##0">
                  <c:v>-26</c:v>
                </c:pt>
                <c:pt idx="13" formatCode="#,##0">
                  <c:v>-35</c:v>
                </c:pt>
                <c:pt idx="14" formatCode="#,##0">
                  <c:v>-26</c:v>
                </c:pt>
                <c:pt idx="15" formatCode="#,##0">
                  <c:v>81</c:v>
                </c:pt>
                <c:pt idx="16" formatCode="#,##0">
                  <c:v>-36</c:v>
                </c:pt>
                <c:pt idx="17" formatCode="#,##0">
                  <c:v>-45</c:v>
                </c:pt>
                <c:pt idx="18" formatCode="#,##0">
                  <c:v>0</c:v>
                </c:pt>
                <c:pt idx="19" formatCode="#,##0">
                  <c:v>134</c:v>
                </c:pt>
                <c:pt idx="20" formatCode="#,##0">
                  <c:v>-52</c:v>
                </c:pt>
                <c:pt idx="21" formatCode="#,##0">
                  <c:v>-73</c:v>
                </c:pt>
                <c:pt idx="22" formatCode="#,##0">
                  <c:v>-9</c:v>
                </c:pt>
                <c:pt idx="23" formatCode="#,##0">
                  <c:v>-7</c:v>
                </c:pt>
                <c:pt idx="24" formatCode="#,##0">
                  <c:v>102</c:v>
                </c:pt>
                <c:pt idx="25" formatCode="#,##0">
                  <c:v>-18</c:v>
                </c:pt>
                <c:pt idx="26" formatCode="#,##0">
                  <c:v>60</c:v>
                </c:pt>
                <c:pt idx="27" formatCode="#,##0">
                  <c:v>-65</c:v>
                </c:pt>
                <c:pt idx="28" formatCode="#,##0">
                  <c:v>-45</c:v>
                </c:pt>
                <c:pt idx="29" formatCode="#,##0">
                  <c:v>-51</c:v>
                </c:pt>
                <c:pt idx="30" formatCode="#,##0">
                  <c:v>-32</c:v>
                </c:pt>
                <c:pt idx="31" formatCode="#,##0">
                  <c:v>-88</c:v>
                </c:pt>
                <c:pt idx="32" formatCode="#,##0">
                  <c:v>-189</c:v>
                </c:pt>
                <c:pt idx="33" formatCode="#,##0">
                  <c:v>-172</c:v>
                </c:pt>
                <c:pt idx="34" formatCode="#,##0">
                  <c:v>-159</c:v>
                </c:pt>
                <c:pt idx="35" formatCode="#,##0">
                  <c:v>-79</c:v>
                </c:pt>
                <c:pt idx="36" formatCode="#,##0">
                  <c:v>-82</c:v>
                </c:pt>
                <c:pt idx="37" formatCode="#,##0">
                  <c:v>-268</c:v>
                </c:pt>
                <c:pt idx="38" formatCode="#,##0">
                  <c:v>-4844</c:v>
                </c:pt>
                <c:pt idx="39" formatCode="#,##0">
                  <c:v>-82</c:v>
                </c:pt>
                <c:pt idx="40" formatCode="#,##0">
                  <c:v>-81</c:v>
                </c:pt>
                <c:pt idx="41" formatCode="#,##0">
                  <c:v>-39</c:v>
                </c:pt>
                <c:pt idx="42" formatCode="#,##0">
                  <c:v>-58</c:v>
                </c:pt>
                <c:pt idx="43" formatCode="#,##0">
                  <c:v>-53</c:v>
                </c:pt>
                <c:pt idx="44" formatCode="#,##0">
                  <c:v>-173</c:v>
                </c:pt>
                <c:pt idx="45" formatCode="#,##0">
                  <c:v>-81</c:v>
                </c:pt>
                <c:pt idx="46" formatCode="#,##0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2BA-44D6-9D49-13D96786A053}"/>
            </c:ext>
          </c:extLst>
        </c:ser>
        <c:ser>
          <c:idx val="19"/>
          <c:order val="19"/>
          <c:tx>
            <c:strRef>
              <c:f>'WLM - Demonstrativos (DRE) Cons'!$A$27</c:f>
              <c:strCache>
                <c:ptCount val="1"/>
                <c:pt idx="0">
                  <c:v>     Ganhos/Perdas Líquidas sobre Ativos de Operações Descontinuadas 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Cons'!$T$27:$BN$27</c:f>
              <c:numCache>
                <c:formatCode>#,##0_ ;\-#,##0\ </c:formatCode>
                <c:ptCount val="47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2BA-44D6-9D49-13D96786A053}"/>
            </c:ext>
          </c:extLst>
        </c:ser>
        <c:ser>
          <c:idx val="20"/>
          <c:order val="20"/>
          <c:tx>
            <c:strRef>
              <c:f>'WLM - Demonstrativos (DRE) Cons'!$A$28</c:f>
              <c:strCache>
                <c:ptCount val="1"/>
                <c:pt idx="0">
                  <c:v>   Lucro/Prejuízo Consolidado do Período 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Cons'!$T$28:$BN$28</c:f>
              <c:numCache>
                <c:formatCode>#,##0_ ;\-#,##0\ </c:formatCode>
                <c:ptCount val="47"/>
                <c:pt idx="0" formatCode="#,##0">
                  <c:v>19928</c:v>
                </c:pt>
                <c:pt idx="1">
                  <c:v>32427</c:v>
                </c:pt>
                <c:pt idx="2">
                  <c:v>24721</c:v>
                </c:pt>
                <c:pt idx="3" formatCode="#,##0">
                  <c:v>16352</c:v>
                </c:pt>
                <c:pt idx="4" formatCode="#,##0">
                  <c:v>18728</c:v>
                </c:pt>
                <c:pt idx="5" formatCode="#,##0">
                  <c:v>9866</c:v>
                </c:pt>
                <c:pt idx="6" formatCode="#,##0">
                  <c:v>9481</c:v>
                </c:pt>
                <c:pt idx="7" formatCode="#,##0">
                  <c:v>20653</c:v>
                </c:pt>
                <c:pt idx="8" formatCode="#,##0">
                  <c:v>14041</c:v>
                </c:pt>
                <c:pt idx="9" formatCode="#,##0">
                  <c:v>8455</c:v>
                </c:pt>
                <c:pt idx="10" formatCode="#,##0">
                  <c:v>6628</c:v>
                </c:pt>
                <c:pt idx="11" formatCode="#,##0">
                  <c:v>4932</c:v>
                </c:pt>
                <c:pt idx="12" formatCode="#,##0">
                  <c:v>6729</c:v>
                </c:pt>
                <c:pt idx="13" formatCode="#,##0">
                  <c:v>-1031</c:v>
                </c:pt>
                <c:pt idx="14" formatCode="#,##0">
                  <c:v>5432</c:v>
                </c:pt>
                <c:pt idx="15" formatCode="#,##0">
                  <c:v>-6804</c:v>
                </c:pt>
                <c:pt idx="16" formatCode="#,##0">
                  <c:v>2197</c:v>
                </c:pt>
                <c:pt idx="17" formatCode="#,##0">
                  <c:v>-874</c:v>
                </c:pt>
                <c:pt idx="18" formatCode="#,##0">
                  <c:v>-1221</c:v>
                </c:pt>
                <c:pt idx="19" formatCode="#,##0">
                  <c:v>-3850</c:v>
                </c:pt>
                <c:pt idx="20" formatCode="#,##0">
                  <c:v>-4484</c:v>
                </c:pt>
                <c:pt idx="21" formatCode="#,##0">
                  <c:v>-6114</c:v>
                </c:pt>
                <c:pt idx="22" formatCode="#,##0">
                  <c:v>-4564</c:v>
                </c:pt>
                <c:pt idx="23" formatCode="#,##0">
                  <c:v>559</c:v>
                </c:pt>
                <c:pt idx="24" formatCode="#,##0">
                  <c:v>1807</c:v>
                </c:pt>
                <c:pt idx="25" formatCode="#,##0">
                  <c:v>3649</c:v>
                </c:pt>
                <c:pt idx="26" formatCode="#,##0">
                  <c:v>-2072</c:v>
                </c:pt>
                <c:pt idx="27" formatCode="#,##0">
                  <c:v>-3853</c:v>
                </c:pt>
                <c:pt idx="28" formatCode="#,##0">
                  <c:v>8010</c:v>
                </c:pt>
                <c:pt idx="29" formatCode="#,##0">
                  <c:v>386</c:v>
                </c:pt>
                <c:pt idx="30" formatCode="#,##0">
                  <c:v>7664</c:v>
                </c:pt>
                <c:pt idx="31" formatCode="#,##0">
                  <c:v>4001</c:v>
                </c:pt>
                <c:pt idx="32" formatCode="#,##0">
                  <c:v>8983</c:v>
                </c:pt>
                <c:pt idx="33" formatCode="#,##0">
                  <c:v>2631</c:v>
                </c:pt>
                <c:pt idx="34" formatCode="#,##0">
                  <c:v>3747</c:v>
                </c:pt>
                <c:pt idx="35" formatCode="#,##0">
                  <c:v>33720</c:v>
                </c:pt>
                <c:pt idx="36" formatCode="#,##0">
                  <c:v>1792</c:v>
                </c:pt>
                <c:pt idx="37" formatCode="#,##0">
                  <c:v>973</c:v>
                </c:pt>
                <c:pt idx="38" formatCode="#,##0">
                  <c:v>-1903</c:v>
                </c:pt>
                <c:pt idx="39" formatCode="#,##0">
                  <c:v>8273</c:v>
                </c:pt>
                <c:pt idx="40" formatCode="#,##0">
                  <c:v>12524</c:v>
                </c:pt>
                <c:pt idx="41" formatCode="#,##0">
                  <c:v>9518</c:v>
                </c:pt>
                <c:pt idx="42" formatCode="#,##0">
                  <c:v>7833</c:v>
                </c:pt>
                <c:pt idx="43" formatCode="#,##0">
                  <c:v>21899</c:v>
                </c:pt>
                <c:pt idx="44" formatCode="#,##0">
                  <c:v>10815</c:v>
                </c:pt>
                <c:pt idx="45" formatCode="#,##0">
                  <c:v>14769</c:v>
                </c:pt>
                <c:pt idx="46" formatCode="#,##0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BA-44D6-9D49-13D96786A053}"/>
            </c:ext>
          </c:extLst>
        </c:ser>
        <c:ser>
          <c:idx val="21"/>
          <c:order val="21"/>
          <c:tx>
            <c:strRef>
              <c:f>'WLM - Demonstrativos (DRE) Cons'!$A$29</c:f>
              <c:strCache>
                <c:ptCount val="1"/>
                <c:pt idx="0">
                  <c:v>     Atribuído a Sócios da Empresa Controladora 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Cons'!$T$29:$BN$29</c:f>
              <c:numCache>
                <c:formatCode>#,##0_ ;\-#,##0\ </c:formatCode>
                <c:ptCount val="47"/>
                <c:pt idx="0" formatCode="#,##0">
                  <c:v>19936</c:v>
                </c:pt>
                <c:pt idx="1">
                  <c:v>32423</c:v>
                </c:pt>
                <c:pt idx="2">
                  <c:v>24720</c:v>
                </c:pt>
                <c:pt idx="3" formatCode="#,##0">
                  <c:v>16345</c:v>
                </c:pt>
                <c:pt idx="4" formatCode="#,##0">
                  <c:v>18715</c:v>
                </c:pt>
                <c:pt idx="5" formatCode="#,##0">
                  <c:v>9872</c:v>
                </c:pt>
                <c:pt idx="6" formatCode="#,##0">
                  <c:v>9470</c:v>
                </c:pt>
                <c:pt idx="7" formatCode="#,##0">
                  <c:v>20652</c:v>
                </c:pt>
                <c:pt idx="8" formatCode="#,##0">
                  <c:v>14043</c:v>
                </c:pt>
                <c:pt idx="9" formatCode="#,##0">
                  <c:v>8462</c:v>
                </c:pt>
                <c:pt idx="10" formatCode="#,##0">
                  <c:v>6630</c:v>
                </c:pt>
                <c:pt idx="11" formatCode="#,##0">
                  <c:v>4944</c:v>
                </c:pt>
                <c:pt idx="12" formatCode="#,##0">
                  <c:v>6730</c:v>
                </c:pt>
                <c:pt idx="13" formatCode="#,##0">
                  <c:v>-1028</c:v>
                </c:pt>
                <c:pt idx="14" formatCode="#,##0">
                  <c:v>5430</c:v>
                </c:pt>
                <c:pt idx="15" formatCode="#,##0">
                  <c:v>-6792</c:v>
                </c:pt>
                <c:pt idx="16" formatCode="#,##0">
                  <c:v>2199</c:v>
                </c:pt>
                <c:pt idx="17" formatCode="#,##0">
                  <c:v>-868</c:v>
                </c:pt>
                <c:pt idx="18" formatCode="#,##0">
                  <c:v>-1214</c:v>
                </c:pt>
                <c:pt idx="19" formatCode="#,##0">
                  <c:v>-5634</c:v>
                </c:pt>
                <c:pt idx="20" formatCode="#,##0">
                  <c:v>-3717</c:v>
                </c:pt>
                <c:pt idx="21" formatCode="#,##0">
                  <c:v>-5068</c:v>
                </c:pt>
                <c:pt idx="22" formatCode="#,##0">
                  <c:v>-4564</c:v>
                </c:pt>
                <c:pt idx="23" formatCode="#,##0">
                  <c:v>1513</c:v>
                </c:pt>
                <c:pt idx="24" formatCode="#,##0">
                  <c:v>1498</c:v>
                </c:pt>
                <c:pt idx="25" formatCode="#,##0">
                  <c:v>3025</c:v>
                </c:pt>
                <c:pt idx="26" formatCode="#,##0">
                  <c:v>-2072</c:v>
                </c:pt>
                <c:pt idx="27" formatCode="#,##0">
                  <c:v>-2422</c:v>
                </c:pt>
                <c:pt idx="28" formatCode="#,##0">
                  <c:v>6640</c:v>
                </c:pt>
                <c:pt idx="29" formatCode="#,##0">
                  <c:v>320</c:v>
                </c:pt>
                <c:pt idx="30" formatCode="#,##0">
                  <c:v>7664</c:v>
                </c:pt>
                <c:pt idx="31" formatCode="#,##0">
                  <c:v>4012</c:v>
                </c:pt>
                <c:pt idx="32" formatCode="#,##0">
                  <c:v>8983</c:v>
                </c:pt>
                <c:pt idx="33" formatCode="#,##0">
                  <c:v>2631</c:v>
                </c:pt>
                <c:pt idx="34" formatCode="#,##0">
                  <c:v>3747</c:v>
                </c:pt>
                <c:pt idx="35" formatCode="#,##0">
                  <c:v>33750</c:v>
                </c:pt>
                <c:pt idx="36" formatCode="#,##0">
                  <c:v>1792</c:v>
                </c:pt>
                <c:pt idx="37" formatCode="#,##0">
                  <c:v>973</c:v>
                </c:pt>
                <c:pt idx="38" formatCode="#,##0">
                  <c:v>-1903</c:v>
                </c:pt>
                <c:pt idx="39" formatCode="#,##0">
                  <c:v>8279</c:v>
                </c:pt>
                <c:pt idx="40" formatCode="#,##0">
                  <c:v>12524</c:v>
                </c:pt>
                <c:pt idx="41" formatCode="#,##0">
                  <c:v>9518</c:v>
                </c:pt>
                <c:pt idx="42" formatCode="#,##0">
                  <c:v>7833</c:v>
                </c:pt>
                <c:pt idx="43" formatCode="#,##0">
                  <c:v>21881</c:v>
                </c:pt>
                <c:pt idx="44" formatCode="#,##0">
                  <c:v>10815</c:v>
                </c:pt>
                <c:pt idx="45" formatCode="#,##0">
                  <c:v>14769</c:v>
                </c:pt>
                <c:pt idx="46" formatCode="#,##0">
                  <c:v>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2BA-44D6-9D49-13D96786A053}"/>
            </c:ext>
          </c:extLst>
        </c:ser>
        <c:ser>
          <c:idx val="22"/>
          <c:order val="22"/>
          <c:tx>
            <c:strRef>
              <c:f>'WLM - Demonstrativos (DRE) Cons'!$A$30</c:f>
              <c:strCache>
                <c:ptCount val="1"/>
                <c:pt idx="0">
                  <c:v>     Atribuído a Sócios Não Controladores 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Cons'!$T$6:$BN$7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Cons'!$T$30:$BN$30</c:f>
              <c:numCache>
                <c:formatCode>#,##0_ ;\-#,##0\ </c:formatCode>
                <c:ptCount val="47"/>
                <c:pt idx="0" formatCode="#,##0">
                  <c:v>-8</c:v>
                </c:pt>
                <c:pt idx="1">
                  <c:v>4</c:v>
                </c:pt>
                <c:pt idx="2">
                  <c:v>1</c:v>
                </c:pt>
                <c:pt idx="3" formatCode="General">
                  <c:v>7</c:v>
                </c:pt>
                <c:pt idx="4" formatCode="#,##0">
                  <c:v>13</c:v>
                </c:pt>
                <c:pt idx="5" formatCode="#,##0">
                  <c:v>-6</c:v>
                </c:pt>
                <c:pt idx="6" formatCode="#,##0">
                  <c:v>11</c:v>
                </c:pt>
                <c:pt idx="7" formatCode="#,##0">
                  <c:v>1</c:v>
                </c:pt>
                <c:pt idx="8" formatCode="#,##0">
                  <c:v>-2</c:v>
                </c:pt>
                <c:pt idx="9" formatCode="#,##0">
                  <c:v>-7</c:v>
                </c:pt>
                <c:pt idx="10" formatCode="#,##0">
                  <c:v>-2</c:v>
                </c:pt>
                <c:pt idx="11" formatCode="#,##0">
                  <c:v>-12</c:v>
                </c:pt>
                <c:pt idx="12" formatCode="#,##0">
                  <c:v>-1</c:v>
                </c:pt>
                <c:pt idx="13" formatCode="#,##0">
                  <c:v>-3</c:v>
                </c:pt>
                <c:pt idx="14" formatCode="#,##0">
                  <c:v>2</c:v>
                </c:pt>
                <c:pt idx="15" formatCode="#,##0">
                  <c:v>-12</c:v>
                </c:pt>
                <c:pt idx="16" formatCode="#,##0">
                  <c:v>-2</c:v>
                </c:pt>
                <c:pt idx="17" formatCode="#,##0">
                  <c:v>-6</c:v>
                </c:pt>
                <c:pt idx="18" formatCode="#,##0">
                  <c:v>-7</c:v>
                </c:pt>
                <c:pt idx="19" formatCode="#,##0">
                  <c:v>1784</c:v>
                </c:pt>
                <c:pt idx="20" formatCode="#,##0">
                  <c:v>-767</c:v>
                </c:pt>
                <c:pt idx="21" formatCode="#,##0">
                  <c:v>-1046</c:v>
                </c:pt>
                <c:pt idx="22" formatCode="#,##0">
                  <c:v>0</c:v>
                </c:pt>
                <c:pt idx="23" formatCode="#,##0">
                  <c:v>-954</c:v>
                </c:pt>
                <c:pt idx="24" formatCode="#,##0">
                  <c:v>309</c:v>
                </c:pt>
                <c:pt idx="25" formatCode="#,##0">
                  <c:v>624</c:v>
                </c:pt>
                <c:pt idx="26" formatCode="#,##0">
                  <c:v>0</c:v>
                </c:pt>
                <c:pt idx="27" formatCode="#,##0">
                  <c:v>-1431</c:v>
                </c:pt>
                <c:pt idx="28" formatCode="#,##0">
                  <c:v>1370</c:v>
                </c:pt>
                <c:pt idx="29" formatCode="#,##0">
                  <c:v>66</c:v>
                </c:pt>
                <c:pt idx="30" formatCode="#,##0">
                  <c:v>0</c:v>
                </c:pt>
                <c:pt idx="31" formatCode="#,##0">
                  <c:v>-11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-30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-6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18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2BA-44D6-9D49-13D96786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36443248"/>
        <c:axId val="-936439984"/>
      </c:barChart>
      <c:catAx>
        <c:axId val="-93644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36439984"/>
        <c:crosses val="autoZero"/>
        <c:auto val="1"/>
        <c:lblAlgn val="ctr"/>
        <c:lblOffset val="100"/>
        <c:noMultiLvlLbl val="0"/>
      </c:catAx>
      <c:valAx>
        <c:axId val="-93643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3644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5558" cy="6004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55"/>
  <sheetViews>
    <sheetView showGridLines="0" tabSelected="1" zoomScaleNormal="100" workbookViewId="0">
      <selection activeCell="C15" sqref="C15"/>
    </sheetView>
  </sheetViews>
  <sheetFormatPr defaultColWidth="9.109375" defaultRowHeight="10.199999999999999" x14ac:dyDescent="0.2"/>
  <cols>
    <col min="1" max="1" width="60.33203125" style="1" customWidth="1"/>
    <col min="2" max="5" width="10" style="1" customWidth="1"/>
    <col min="6" max="6" width="9.88671875" style="1" customWidth="1"/>
    <col min="7" max="11" width="9" style="1" customWidth="1"/>
    <col min="12" max="12" width="10.33203125" style="1" customWidth="1"/>
    <col min="13" max="15" width="11.5546875" style="1" customWidth="1"/>
    <col min="16" max="16" width="11.44140625" style="1" customWidth="1"/>
    <col min="17" max="18" width="10.109375" style="1" customWidth="1"/>
    <col min="19" max="21" width="9.88671875" style="1" customWidth="1"/>
    <col min="22" max="22" width="9.109375" style="1" customWidth="1"/>
    <col min="23" max="23" width="8.44140625" style="1" customWidth="1"/>
    <col min="24" max="25" width="8.33203125" style="1" customWidth="1"/>
    <col min="26" max="35" width="8.33203125" style="1" bestFit="1" customWidth="1"/>
    <col min="36" max="36" width="7.5546875" style="1" bestFit="1" customWidth="1"/>
    <col min="37" max="37" width="8.33203125" style="1" bestFit="1" customWidth="1"/>
    <col min="38" max="38" width="7.33203125" style="1" bestFit="1" customWidth="1"/>
    <col min="39" max="41" width="7.5546875" style="1" bestFit="1" customWidth="1"/>
    <col min="42" max="42" width="7.33203125" style="1" bestFit="1" customWidth="1"/>
    <col min="43" max="43" width="7.5546875" style="1" bestFit="1" customWidth="1"/>
    <col min="44" max="45" width="8.33203125" style="1" bestFit="1" customWidth="1"/>
    <col min="46" max="46" width="7.5546875" style="1" bestFit="1" customWidth="1"/>
    <col min="47" max="66" width="8.33203125" style="1" bestFit="1" customWidth="1"/>
    <col min="67" max="16384" width="9.109375" style="1"/>
  </cols>
  <sheetData>
    <row r="1" spans="1:66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ht="12.75" customHeight="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spans="1:66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</row>
    <row r="4" spans="1:66" ht="12.75" customHeight="1" x14ac:dyDescent="0.2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</row>
    <row r="5" spans="1:66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</row>
    <row r="6" spans="1:66" ht="10.5" customHeight="1" x14ac:dyDescent="0.2">
      <c r="A6" s="24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</row>
    <row r="7" spans="1:66" x14ac:dyDescent="0.2">
      <c r="A7" s="2" t="s">
        <v>3</v>
      </c>
      <c r="B7" s="19" t="s">
        <v>92</v>
      </c>
      <c r="C7" s="19" t="s">
        <v>91</v>
      </c>
      <c r="D7" s="19" t="s">
        <v>90</v>
      </c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14</v>
      </c>
      <c r="P7" s="19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3" t="s">
        <v>23</v>
      </c>
      <c r="Y7" s="3" t="s">
        <v>24</v>
      </c>
      <c r="Z7" s="3" t="s">
        <v>25</v>
      </c>
      <c r="AA7" s="3" t="s">
        <v>26</v>
      </c>
      <c r="AB7" s="3" t="s">
        <v>27</v>
      </c>
      <c r="AC7" s="3" t="s">
        <v>28</v>
      </c>
      <c r="AD7" s="3" t="s">
        <v>29</v>
      </c>
      <c r="AE7" s="3" t="s">
        <v>30</v>
      </c>
      <c r="AF7" s="3" t="s">
        <v>31</v>
      </c>
      <c r="AG7" s="3" t="s">
        <v>32</v>
      </c>
      <c r="AH7" s="3" t="s">
        <v>33</v>
      </c>
      <c r="AI7" s="3" t="s">
        <v>34</v>
      </c>
      <c r="AJ7" s="3" t="s">
        <v>35</v>
      </c>
      <c r="AK7" s="3" t="s">
        <v>36</v>
      </c>
      <c r="AL7" s="3" t="s">
        <v>37</v>
      </c>
      <c r="AM7" s="3" t="s">
        <v>38</v>
      </c>
      <c r="AN7" s="3" t="s">
        <v>39</v>
      </c>
      <c r="AO7" s="3" t="s">
        <v>40</v>
      </c>
      <c r="AP7" s="3" t="s">
        <v>41</v>
      </c>
      <c r="AQ7" s="3" t="s">
        <v>42</v>
      </c>
      <c r="AR7" s="3" t="s">
        <v>43</v>
      </c>
      <c r="AS7" s="3" t="s">
        <v>44</v>
      </c>
      <c r="AT7" s="3" t="s">
        <v>45</v>
      </c>
      <c r="AU7" s="3" t="s">
        <v>46</v>
      </c>
      <c r="AV7" s="3" t="s">
        <v>47</v>
      </c>
      <c r="AW7" s="3" t="s">
        <v>48</v>
      </c>
      <c r="AX7" s="3" t="s">
        <v>49</v>
      </c>
      <c r="AY7" s="3" t="s">
        <v>50</v>
      </c>
      <c r="AZ7" s="3" t="s">
        <v>51</v>
      </c>
      <c r="BA7" s="3" t="s">
        <v>52</v>
      </c>
      <c r="BB7" s="3" t="s">
        <v>53</v>
      </c>
      <c r="BC7" s="3" t="s">
        <v>54</v>
      </c>
      <c r="BD7" s="3" t="s">
        <v>55</v>
      </c>
      <c r="BE7" s="3" t="s">
        <v>56</v>
      </c>
      <c r="BF7" s="3" t="s">
        <v>57</v>
      </c>
      <c r="BG7" s="3" t="s">
        <v>58</v>
      </c>
      <c r="BH7" s="3" t="s">
        <v>59</v>
      </c>
      <c r="BI7" s="3" t="s">
        <v>60</v>
      </c>
      <c r="BJ7" s="3" t="s">
        <v>61</v>
      </c>
      <c r="BK7" s="3" t="s">
        <v>62</v>
      </c>
      <c r="BL7" s="3" t="s">
        <v>63</v>
      </c>
      <c r="BM7" s="3" t="s">
        <v>64</v>
      </c>
      <c r="BN7" s="3" t="s">
        <v>65</v>
      </c>
    </row>
    <row r="8" spans="1:66" x14ac:dyDescent="0.2">
      <c r="A8" s="4" t="s">
        <v>66</v>
      </c>
      <c r="B8" s="22">
        <v>607229</v>
      </c>
      <c r="C8" s="22">
        <v>716952</v>
      </c>
      <c r="D8" s="22">
        <v>856091</v>
      </c>
      <c r="E8" s="22">
        <v>759013</v>
      </c>
      <c r="F8" s="22">
        <v>679836</v>
      </c>
      <c r="G8" s="22">
        <v>766243</v>
      </c>
      <c r="H8" s="22">
        <v>762967</v>
      </c>
      <c r="I8" s="22">
        <v>845167</v>
      </c>
      <c r="J8" s="20">
        <v>749893</v>
      </c>
      <c r="K8" s="20">
        <f>2390660-L8-M8-N8</f>
        <v>929065</v>
      </c>
      <c r="L8" s="20">
        <v>540432</v>
      </c>
      <c r="M8" s="20">
        <f>921163-386555</f>
        <v>534608</v>
      </c>
      <c r="N8" s="20">
        <v>386555</v>
      </c>
      <c r="O8" s="20">
        <f>1980299-SUM(P8:R8)</f>
        <v>660255</v>
      </c>
      <c r="P8" s="20">
        <v>642355</v>
      </c>
      <c r="Q8" s="20">
        <v>461573</v>
      </c>
      <c r="R8" s="8">
        <v>216116</v>
      </c>
      <c r="S8" s="11">
        <v>462029</v>
      </c>
      <c r="T8" s="13">
        <v>412047</v>
      </c>
      <c r="U8" s="8">
        <v>539334</v>
      </c>
      <c r="V8" s="8">
        <v>445366</v>
      </c>
      <c r="W8" s="11">
        <v>335535</v>
      </c>
      <c r="X8" s="5">
        <v>250720</v>
      </c>
      <c r="Y8" s="5">
        <v>199884</v>
      </c>
      <c r="Z8" s="5">
        <v>205084</v>
      </c>
      <c r="AA8" s="5">
        <v>267701</v>
      </c>
      <c r="AB8" s="5">
        <v>364682</v>
      </c>
      <c r="AC8" s="5">
        <v>262205</v>
      </c>
      <c r="AD8" s="5">
        <v>189030</v>
      </c>
      <c r="AE8" s="5">
        <v>250197</v>
      </c>
      <c r="AF8" s="5">
        <v>184402</v>
      </c>
      <c r="AG8" s="5">
        <v>176907</v>
      </c>
      <c r="AH8" s="5">
        <v>145762</v>
      </c>
      <c r="AI8" s="5">
        <v>151792</v>
      </c>
      <c r="AJ8" s="5">
        <v>108523</v>
      </c>
      <c r="AK8" s="5">
        <v>130606</v>
      </c>
      <c r="AL8" s="5">
        <v>98822</v>
      </c>
      <c r="AM8" s="5">
        <v>112890</v>
      </c>
      <c r="AN8" s="5">
        <v>112606</v>
      </c>
      <c r="AO8" s="5">
        <v>107893</v>
      </c>
      <c r="AP8" s="5">
        <v>88081</v>
      </c>
      <c r="AQ8" s="5">
        <v>114235</v>
      </c>
      <c r="AR8" s="5">
        <v>133969</v>
      </c>
      <c r="AS8" s="5">
        <v>147256</v>
      </c>
      <c r="AT8" s="5">
        <v>101384</v>
      </c>
      <c r="AU8" s="5">
        <v>200460</v>
      </c>
      <c r="AV8" s="5">
        <v>244027</v>
      </c>
      <c r="AW8" s="5">
        <v>224006</v>
      </c>
      <c r="AX8" s="5">
        <v>196383</v>
      </c>
      <c r="AY8" s="5">
        <v>298415</v>
      </c>
      <c r="AZ8" s="5">
        <v>264673</v>
      </c>
      <c r="BA8" s="5">
        <v>326830</v>
      </c>
      <c r="BB8" s="5">
        <v>244797</v>
      </c>
      <c r="BC8" s="5">
        <v>286034</v>
      </c>
      <c r="BD8" s="5">
        <v>145918</v>
      </c>
      <c r="BE8" s="5">
        <v>175359</v>
      </c>
      <c r="BF8" s="5">
        <v>205170</v>
      </c>
      <c r="BG8" s="5">
        <v>219172</v>
      </c>
      <c r="BH8" s="5">
        <v>236155</v>
      </c>
      <c r="BI8" s="5">
        <v>261185</v>
      </c>
      <c r="BJ8" s="5">
        <v>222650</v>
      </c>
      <c r="BK8" s="5">
        <v>253522</v>
      </c>
      <c r="BL8" s="5">
        <v>219462</v>
      </c>
      <c r="BM8" s="5">
        <v>326326</v>
      </c>
      <c r="BN8" s="5">
        <v>183476</v>
      </c>
    </row>
    <row r="9" spans="1:66" x14ac:dyDescent="0.2">
      <c r="A9" s="4" t="s">
        <v>67</v>
      </c>
      <c r="B9" s="22">
        <v>-517188</v>
      </c>
      <c r="C9" s="22">
        <v>-629009</v>
      </c>
      <c r="D9" s="22">
        <v>-747732</v>
      </c>
      <c r="E9" s="22">
        <v>-662632</v>
      </c>
      <c r="F9" s="22">
        <v>-588243</v>
      </c>
      <c r="G9" s="22">
        <v>-661273</v>
      </c>
      <c r="H9" s="22">
        <v>-672629</v>
      </c>
      <c r="I9" s="22">
        <v>-752505</v>
      </c>
      <c r="J9" s="20">
        <v>-664890</v>
      </c>
      <c r="K9" s="20">
        <f>-2086570-L9-M9-N9</f>
        <v>-817461</v>
      </c>
      <c r="L9" s="20">
        <v>-470255</v>
      </c>
      <c r="M9" s="20">
        <v>-475013</v>
      </c>
      <c r="N9" s="20">
        <v>-323841</v>
      </c>
      <c r="O9" s="20">
        <f>-1711196-SUM(P9:R9)</f>
        <v>-572582</v>
      </c>
      <c r="P9" s="20">
        <v>-567945</v>
      </c>
      <c r="Q9" s="20">
        <v>-399694</v>
      </c>
      <c r="R9" s="8">
        <v>-170975</v>
      </c>
      <c r="S9" s="11">
        <v>-396035</v>
      </c>
      <c r="T9" s="13">
        <v>-359093</v>
      </c>
      <c r="U9" s="8">
        <v>-475431</v>
      </c>
      <c r="V9" s="8">
        <v>-387688</v>
      </c>
      <c r="W9" s="11">
        <v>-287824</v>
      </c>
      <c r="X9" s="5">
        <v>-207038</v>
      </c>
      <c r="Y9" s="5">
        <v>-171266</v>
      </c>
      <c r="Z9" s="5">
        <v>-170782</v>
      </c>
      <c r="AA9" s="5">
        <v>-228607</v>
      </c>
      <c r="AB9" s="5">
        <v>-325295</v>
      </c>
      <c r="AC9" s="5">
        <v>-229236</v>
      </c>
      <c r="AD9" s="5">
        <v>-162804</v>
      </c>
      <c r="AE9" s="5">
        <v>-237780</v>
      </c>
      <c r="AF9" s="5">
        <v>-154681</v>
      </c>
      <c r="AG9" s="5">
        <v>-149467</v>
      </c>
      <c r="AH9" s="5">
        <v>-118481</v>
      </c>
      <c r="AI9" s="5">
        <v>-125831</v>
      </c>
      <c r="AJ9" s="5">
        <v>-83052</v>
      </c>
      <c r="AK9" s="5">
        <v>-102937</v>
      </c>
      <c r="AL9" s="5">
        <v>-73881</v>
      </c>
      <c r="AM9" s="5">
        <v>-90041</v>
      </c>
      <c r="AN9" s="5">
        <v>-86775</v>
      </c>
      <c r="AO9" s="5">
        <v>-83508</v>
      </c>
      <c r="AP9" s="5">
        <v>-67986</v>
      </c>
      <c r="AQ9" s="5">
        <v>-92230</v>
      </c>
      <c r="AR9" s="5">
        <v>-107274</v>
      </c>
      <c r="AS9" s="5">
        <v>-116386</v>
      </c>
      <c r="AT9" s="5">
        <v>-78219</v>
      </c>
      <c r="AU9" s="5">
        <v>-167165</v>
      </c>
      <c r="AV9" s="5">
        <v>-206684</v>
      </c>
      <c r="AW9" s="5">
        <v>-188629</v>
      </c>
      <c r="AX9" s="5">
        <v>-164356</v>
      </c>
      <c r="AY9" s="5">
        <v>-259572</v>
      </c>
      <c r="AZ9" s="5">
        <v>-224793</v>
      </c>
      <c r="BA9" s="5">
        <v>-283448</v>
      </c>
      <c r="BB9" s="5">
        <v>-212302</v>
      </c>
      <c r="BC9" s="5">
        <v>-247252</v>
      </c>
      <c r="BD9" s="5">
        <v>-119407</v>
      </c>
      <c r="BE9" s="5">
        <v>-147131</v>
      </c>
      <c r="BF9" s="5">
        <v>-171341</v>
      </c>
      <c r="BG9" s="5">
        <v>-184045</v>
      </c>
      <c r="BH9" s="5">
        <v>-200588</v>
      </c>
      <c r="BI9" s="5">
        <v>-222103</v>
      </c>
      <c r="BJ9" s="5">
        <v>-187721</v>
      </c>
      <c r="BK9" s="5">
        <v>-217518</v>
      </c>
      <c r="BL9" s="5">
        <v>-186726</v>
      </c>
      <c r="BM9" s="5">
        <v>-283878</v>
      </c>
      <c r="BN9" s="5">
        <v>-156350</v>
      </c>
    </row>
    <row r="10" spans="1:66" x14ac:dyDescent="0.2">
      <c r="A10" s="4" t="s">
        <v>68</v>
      </c>
      <c r="B10" s="20">
        <f>B8+B9</f>
        <v>90041</v>
      </c>
      <c r="C10" s="20">
        <f>C8+C9</f>
        <v>87943</v>
      </c>
      <c r="D10" s="20">
        <f>D8+D9</f>
        <v>108359</v>
      </c>
      <c r="E10" s="20">
        <f t="shared" ref="E10:J10" si="0">E8+E9</f>
        <v>96381</v>
      </c>
      <c r="F10" s="20">
        <f t="shared" si="0"/>
        <v>91593</v>
      </c>
      <c r="G10" s="20">
        <f t="shared" si="0"/>
        <v>104970</v>
      </c>
      <c r="H10" s="20">
        <f t="shared" si="0"/>
        <v>90338</v>
      </c>
      <c r="I10" s="20">
        <f t="shared" si="0"/>
        <v>92662</v>
      </c>
      <c r="J10" s="20">
        <f t="shared" si="0"/>
        <v>85003</v>
      </c>
      <c r="K10" s="20">
        <f>293167-L10-M10-N10</f>
        <v>100681</v>
      </c>
      <c r="L10" s="20">
        <v>70177</v>
      </c>
      <c r="M10" s="20">
        <f>M8+M9</f>
        <v>59595</v>
      </c>
      <c r="N10" s="20">
        <f>N8+N9</f>
        <v>62714</v>
      </c>
      <c r="O10" s="20">
        <f>263317-SUM(P10:R10)</f>
        <v>81887</v>
      </c>
      <c r="P10" s="20">
        <v>74410</v>
      </c>
      <c r="Q10" s="20">
        <v>61879</v>
      </c>
      <c r="R10" s="8">
        <f>R8+R9</f>
        <v>45141</v>
      </c>
      <c r="S10" s="11">
        <v>65994</v>
      </c>
      <c r="T10" s="13">
        <v>52954</v>
      </c>
      <c r="U10" s="8">
        <v>63903</v>
      </c>
      <c r="V10" s="8">
        <v>57678</v>
      </c>
      <c r="W10" s="11">
        <v>47711</v>
      </c>
      <c r="X10" s="5">
        <v>43682</v>
      </c>
      <c r="Y10" s="5">
        <v>28618</v>
      </c>
      <c r="Z10" s="5">
        <v>34302</v>
      </c>
      <c r="AA10" s="5">
        <v>39094</v>
      </c>
      <c r="AB10" s="5">
        <v>39387</v>
      </c>
      <c r="AC10" s="5">
        <v>32969</v>
      </c>
      <c r="AD10" s="5">
        <v>26226</v>
      </c>
      <c r="AE10" s="5">
        <v>12417</v>
      </c>
      <c r="AF10" s="5">
        <v>29721</v>
      </c>
      <c r="AG10" s="5">
        <v>27440</v>
      </c>
      <c r="AH10" s="5">
        <v>27281</v>
      </c>
      <c r="AI10" s="5">
        <v>25961</v>
      </c>
      <c r="AJ10" s="5">
        <v>25471</v>
      </c>
      <c r="AK10" s="5">
        <v>27669</v>
      </c>
      <c r="AL10" s="5">
        <v>24941</v>
      </c>
      <c r="AM10" s="5">
        <v>22849</v>
      </c>
      <c r="AN10" s="5">
        <v>25831</v>
      </c>
      <c r="AO10" s="5">
        <v>24385</v>
      </c>
      <c r="AP10" s="5">
        <v>20095</v>
      </c>
      <c r="AQ10" s="5">
        <v>22005</v>
      </c>
      <c r="AR10" s="5">
        <v>26695</v>
      </c>
      <c r="AS10" s="5">
        <v>30870</v>
      </c>
      <c r="AT10" s="5">
        <v>23165</v>
      </c>
      <c r="AU10" s="5">
        <v>33295</v>
      </c>
      <c r="AV10" s="5">
        <v>37343</v>
      </c>
      <c r="AW10" s="5">
        <v>35377</v>
      </c>
      <c r="AX10" s="5">
        <v>32027</v>
      </c>
      <c r="AY10" s="5">
        <v>38843</v>
      </c>
      <c r="AZ10" s="5">
        <v>39880</v>
      </c>
      <c r="BA10" s="5">
        <v>43382</v>
      </c>
      <c r="BB10" s="5">
        <v>32495</v>
      </c>
      <c r="BC10" s="5">
        <v>38782</v>
      </c>
      <c r="BD10" s="5">
        <v>26511</v>
      </c>
      <c r="BE10" s="5">
        <v>28228</v>
      </c>
      <c r="BF10" s="5">
        <v>33829</v>
      </c>
      <c r="BG10" s="5">
        <v>35127</v>
      </c>
      <c r="BH10" s="5">
        <v>35567</v>
      </c>
      <c r="BI10" s="5">
        <v>39082</v>
      </c>
      <c r="BJ10" s="5">
        <v>34929</v>
      </c>
      <c r="BK10" s="5">
        <v>36004</v>
      </c>
      <c r="BL10" s="5">
        <v>32736</v>
      </c>
      <c r="BM10" s="5">
        <v>42448</v>
      </c>
      <c r="BN10" s="5">
        <v>27126</v>
      </c>
    </row>
    <row r="11" spans="1:66" x14ac:dyDescent="0.2">
      <c r="A11" s="4" t="s">
        <v>69</v>
      </c>
      <c r="B11" s="8">
        <f>SUM(B12:B17)</f>
        <v>-58508</v>
      </c>
      <c r="C11" s="8">
        <f>SUM(C12:C17)</f>
        <v>-71582</v>
      </c>
      <c r="D11" s="8">
        <f>SUM(D12:D17)</f>
        <v>-49336</v>
      </c>
      <c r="E11" s="8">
        <f>SUM(E12:E17)</f>
        <v>-42031</v>
      </c>
      <c r="F11" s="8">
        <f t="shared" ref="F11:L11" si="1">SUM(F12:F17)</f>
        <v>-49436</v>
      </c>
      <c r="G11" s="8">
        <f t="shared" si="1"/>
        <v>-59053</v>
      </c>
      <c r="H11" s="8">
        <f t="shared" si="1"/>
        <v>-38095</v>
      </c>
      <c r="I11" s="8">
        <f t="shared" si="1"/>
        <v>-27576</v>
      </c>
      <c r="J11" s="8">
        <f t="shared" si="1"/>
        <v>-37135</v>
      </c>
      <c r="K11" s="8">
        <f t="shared" si="1"/>
        <v>-44260</v>
      </c>
      <c r="L11" s="8">
        <f t="shared" si="1"/>
        <v>-37244</v>
      </c>
      <c r="M11" s="8">
        <f t="shared" ref="M11:R11" si="2">SUM(M12:M17)</f>
        <v>-23016</v>
      </c>
      <c r="N11" s="8">
        <f t="shared" si="2"/>
        <v>-28715</v>
      </c>
      <c r="O11" s="8">
        <f t="shared" si="2"/>
        <v>-36467</v>
      </c>
      <c r="P11" s="8">
        <f t="shared" si="2"/>
        <v>-34004</v>
      </c>
      <c r="Q11" s="8">
        <f t="shared" si="2"/>
        <v>-16012</v>
      </c>
      <c r="R11" s="8">
        <f t="shared" si="2"/>
        <v>-23848</v>
      </c>
      <c r="S11" s="11">
        <v>-32117</v>
      </c>
      <c r="T11" s="13">
        <v>-29298</v>
      </c>
      <c r="U11" s="8">
        <v>-20005</v>
      </c>
      <c r="V11" s="8">
        <v>-22976</v>
      </c>
      <c r="W11" s="11">
        <v>-25139</v>
      </c>
      <c r="X11" s="5">
        <v>-17748</v>
      </c>
      <c r="Y11" s="5">
        <v>-13096</v>
      </c>
      <c r="Z11" s="5">
        <v>-20742</v>
      </c>
      <c r="AA11" s="5">
        <v>-24098</v>
      </c>
      <c r="AB11" s="5">
        <v>-20712</v>
      </c>
      <c r="AC11" s="5">
        <v>-19930</v>
      </c>
      <c r="AD11" s="5">
        <v>-16909</v>
      </c>
      <c r="AE11" s="5">
        <v>-4962</v>
      </c>
      <c r="AF11" s="5">
        <v>-21516</v>
      </c>
      <c r="AG11" s="5">
        <v>-28096</v>
      </c>
      <c r="AH11" s="5">
        <v>-23619</v>
      </c>
      <c r="AI11" s="5">
        <v>-33741</v>
      </c>
      <c r="AJ11" s="5">
        <v>-24184</v>
      </c>
      <c r="AK11" s="5">
        <v>-28415</v>
      </c>
      <c r="AL11" s="5">
        <v>-25834</v>
      </c>
      <c r="AM11" s="5">
        <v>-30654</v>
      </c>
      <c r="AN11" s="5">
        <v>-31524</v>
      </c>
      <c r="AO11" s="5">
        <v>-31148</v>
      </c>
      <c r="AP11" s="5">
        <v>-26096</v>
      </c>
      <c r="AQ11" s="5">
        <v>-24757</v>
      </c>
      <c r="AR11" s="5">
        <v>-26198</v>
      </c>
      <c r="AS11" s="5">
        <v>-28842</v>
      </c>
      <c r="AT11" s="5">
        <v>-27833</v>
      </c>
      <c r="AU11" s="5">
        <v>-40247</v>
      </c>
      <c r="AV11" s="5">
        <v>-27421</v>
      </c>
      <c r="AW11" s="5">
        <v>-33584</v>
      </c>
      <c r="AX11" s="5">
        <v>-23272</v>
      </c>
      <c r="AY11" s="5">
        <v>-31020</v>
      </c>
      <c r="AZ11" s="5">
        <v>-26295</v>
      </c>
      <c r="BA11" s="5">
        <v>-34418</v>
      </c>
      <c r="BB11" s="5">
        <v>-27082</v>
      </c>
      <c r="BC11" s="5">
        <v>14510</v>
      </c>
      <c r="BD11" s="5">
        <v>-25096</v>
      </c>
      <c r="BE11" s="5">
        <v>-27267</v>
      </c>
      <c r="BF11" s="5">
        <v>-30393</v>
      </c>
      <c r="BG11" s="5">
        <v>-25551</v>
      </c>
      <c r="BH11" s="5">
        <v>-23903</v>
      </c>
      <c r="BI11" s="5">
        <v>-26168</v>
      </c>
      <c r="BJ11" s="5">
        <v>-24586</v>
      </c>
      <c r="BK11" s="5">
        <v>-10755</v>
      </c>
      <c r="BL11" s="5">
        <v>-18890</v>
      </c>
      <c r="BM11" s="5">
        <v>-19856</v>
      </c>
      <c r="BN11" s="5">
        <v>-16970</v>
      </c>
    </row>
    <row r="12" spans="1:66" x14ac:dyDescent="0.2">
      <c r="A12" s="6" t="s">
        <v>70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9">
        <v>0</v>
      </c>
      <c r="S12" s="12">
        <v>0</v>
      </c>
      <c r="T12" s="14">
        <v>0</v>
      </c>
      <c r="U12" s="9">
        <v>0</v>
      </c>
      <c r="V12" s="9">
        <v>0</v>
      </c>
      <c r="W12" s="6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</row>
    <row r="13" spans="1:66" x14ac:dyDescent="0.2">
      <c r="A13" s="6" t="s">
        <v>71</v>
      </c>
      <c r="B13" s="23">
        <v>-62789</v>
      </c>
      <c r="C13" s="23">
        <v>-66429</v>
      </c>
      <c r="D13" s="23">
        <v>-61659</v>
      </c>
      <c r="E13" s="23">
        <v>-61499</v>
      </c>
      <c r="F13" s="23">
        <v>-52998</v>
      </c>
      <c r="G13" s="23">
        <v>-60714</v>
      </c>
      <c r="H13" s="23">
        <v>-45817</v>
      </c>
      <c r="I13" s="23">
        <v>-44385</v>
      </c>
      <c r="J13" s="18">
        <v>-40949</v>
      </c>
      <c r="K13" s="18">
        <f>-155054-L13-M13-N13</f>
        <v>-47008</v>
      </c>
      <c r="L13" s="18">
        <v>-38161</v>
      </c>
      <c r="M13" s="18">
        <f>-69885+34225</f>
        <v>-35660</v>
      </c>
      <c r="N13" s="18">
        <v>-34225</v>
      </c>
      <c r="O13" s="18">
        <f>-135626-SUM(P13:R13)</f>
        <v>-38671</v>
      </c>
      <c r="P13" s="18">
        <v>-36254</v>
      </c>
      <c r="Q13" s="18">
        <v>-32473</v>
      </c>
      <c r="R13" s="9">
        <v>-28228</v>
      </c>
      <c r="S13" s="12">
        <v>-34188</v>
      </c>
      <c r="T13" s="14">
        <v>-30718</v>
      </c>
      <c r="U13" s="9">
        <v>-27915</v>
      </c>
      <c r="V13" s="9">
        <v>-24761</v>
      </c>
      <c r="W13" s="12">
        <v>-25587</v>
      </c>
      <c r="X13" s="7">
        <v>-20981</v>
      </c>
      <c r="Y13" s="7">
        <v>-18685</v>
      </c>
      <c r="Z13" s="7">
        <v>-21260</v>
      </c>
      <c r="AA13" s="7">
        <v>-25748</v>
      </c>
      <c r="AB13" s="7">
        <v>-22892</v>
      </c>
      <c r="AC13" s="7">
        <v>-21813</v>
      </c>
      <c r="AD13" s="7">
        <v>-20790</v>
      </c>
      <c r="AE13" s="7">
        <v>-2971</v>
      </c>
      <c r="AF13" s="7">
        <v>-26519</v>
      </c>
      <c r="AG13" s="7">
        <v>-28241</v>
      </c>
      <c r="AH13" s="7">
        <v>-26485</v>
      </c>
      <c r="AI13" s="7">
        <v>-31040</v>
      </c>
      <c r="AJ13" s="7">
        <v>-26874</v>
      </c>
      <c r="AK13" s="7">
        <v>-27483</v>
      </c>
      <c r="AL13" s="7">
        <v>-26414</v>
      </c>
      <c r="AM13" s="7">
        <v>-32463</v>
      </c>
      <c r="AN13" s="7">
        <v>-34023</v>
      </c>
      <c r="AO13" s="7">
        <v>-31057</v>
      </c>
      <c r="AP13" s="7">
        <v>-29339</v>
      </c>
      <c r="AQ13" s="7">
        <v>-32012</v>
      </c>
      <c r="AR13" s="7">
        <v>-29325</v>
      </c>
      <c r="AS13" s="7">
        <v>-30471</v>
      </c>
      <c r="AT13" s="7">
        <v>-28093</v>
      </c>
      <c r="AU13" s="7">
        <v>-32935</v>
      </c>
      <c r="AV13" s="7">
        <v>-29923</v>
      </c>
      <c r="AW13" s="7">
        <v>-34443</v>
      </c>
      <c r="AX13" s="7">
        <v>-29813</v>
      </c>
      <c r="AY13" s="7">
        <v>-32790</v>
      </c>
      <c r="AZ13" s="7">
        <v>-29527</v>
      </c>
      <c r="BA13" s="7">
        <v>-29054</v>
      </c>
      <c r="BB13" s="7">
        <v>-28960</v>
      </c>
      <c r="BC13" s="7">
        <v>-31041</v>
      </c>
      <c r="BD13" s="7">
        <v>-27615</v>
      </c>
      <c r="BE13" s="7">
        <v>-27226</v>
      </c>
      <c r="BF13" s="7">
        <v>-29249</v>
      </c>
      <c r="BG13" s="7">
        <v>-25458</v>
      </c>
      <c r="BH13" s="7">
        <v>-26333</v>
      </c>
      <c r="BI13" s="7">
        <v>-25124</v>
      </c>
      <c r="BJ13" s="7">
        <v>-24264</v>
      </c>
      <c r="BK13" s="7">
        <v>-23301</v>
      </c>
      <c r="BL13" s="7">
        <v>-21587</v>
      </c>
      <c r="BM13" s="7">
        <v>-21316</v>
      </c>
      <c r="BN13" s="7">
        <v>-19681</v>
      </c>
    </row>
    <row r="14" spans="1:66" x14ac:dyDescent="0.2">
      <c r="A14" s="6" t="s">
        <v>72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9">
        <v>0</v>
      </c>
      <c r="S14" s="6"/>
      <c r="T14" s="14">
        <v>0</v>
      </c>
      <c r="U14" s="9">
        <v>0</v>
      </c>
      <c r="V14" s="9">
        <v>0</v>
      </c>
      <c r="W14" s="6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</row>
    <row r="15" spans="1:66" x14ac:dyDescent="0.2">
      <c r="A15" s="6" t="s">
        <v>73</v>
      </c>
      <c r="B15" s="23">
        <v>16498</v>
      </c>
      <c r="C15" s="23">
        <v>6844</v>
      </c>
      <c r="D15" s="23">
        <v>16423</v>
      </c>
      <c r="E15" s="23">
        <v>21777</v>
      </c>
      <c r="F15" s="23">
        <v>4820</v>
      </c>
      <c r="G15" s="23">
        <v>13624</v>
      </c>
      <c r="H15" s="23">
        <f>7814</f>
        <v>7814</v>
      </c>
      <c r="I15" s="23">
        <v>18477</v>
      </c>
      <c r="J15" s="18">
        <f>4494</f>
        <v>4494</v>
      </c>
      <c r="K15" s="18">
        <f>27276-L15-M15-N15</f>
        <v>2813</v>
      </c>
      <c r="L15" s="18">
        <v>3447</v>
      </c>
      <c r="M15" s="18">
        <f>14777</f>
        <v>14777</v>
      </c>
      <c r="N15" s="18">
        <v>6239</v>
      </c>
      <c r="O15" s="18">
        <f>28152-SUM(P15:R15)</f>
        <v>2212</v>
      </c>
      <c r="P15" s="18">
        <v>2251</v>
      </c>
      <c r="Q15" s="18">
        <v>17981</v>
      </c>
      <c r="R15" s="16">
        <v>5708</v>
      </c>
      <c r="S15" s="12">
        <v>2152</v>
      </c>
      <c r="T15" s="15">
        <v>1833</v>
      </c>
      <c r="U15" s="16">
        <v>9885</v>
      </c>
      <c r="V15" s="16">
        <v>4528</v>
      </c>
      <c r="W15" s="12">
        <v>1679</v>
      </c>
      <c r="X15" s="7">
        <v>3774</v>
      </c>
      <c r="Y15" s="7">
        <v>6075</v>
      </c>
      <c r="Z15" s="7">
        <v>583</v>
      </c>
      <c r="AA15" s="7">
        <v>2111</v>
      </c>
      <c r="AB15" s="7">
        <v>2325</v>
      </c>
      <c r="AC15" s="7">
        <v>2143</v>
      </c>
      <c r="AD15" s="7">
        <v>3912</v>
      </c>
      <c r="AE15" s="7">
        <v>-4380</v>
      </c>
      <c r="AF15" s="7">
        <v>5224</v>
      </c>
      <c r="AG15" s="7">
        <v>1341</v>
      </c>
      <c r="AH15" s="7">
        <v>4055</v>
      </c>
      <c r="AI15" s="7">
        <v>3080</v>
      </c>
      <c r="AJ15" s="7">
        <v>3761</v>
      </c>
      <c r="AK15" s="7">
        <v>1177</v>
      </c>
      <c r="AL15" s="7">
        <v>1463</v>
      </c>
      <c r="AM15" s="7">
        <v>4175</v>
      </c>
      <c r="AN15" s="7">
        <v>3648</v>
      </c>
      <c r="AO15" s="7">
        <v>2029</v>
      </c>
      <c r="AP15" s="7">
        <v>4403</v>
      </c>
      <c r="AQ15" s="7">
        <v>7921</v>
      </c>
      <c r="AR15" s="7">
        <v>3793</v>
      </c>
      <c r="AS15" s="7">
        <v>2211</v>
      </c>
      <c r="AT15" s="7">
        <v>812</v>
      </c>
      <c r="AU15" s="7">
        <v>7285</v>
      </c>
      <c r="AV15" s="7">
        <v>4032</v>
      </c>
      <c r="AW15" s="7">
        <v>1711</v>
      </c>
      <c r="AX15" s="7">
        <v>6494</v>
      </c>
      <c r="AY15" s="7">
        <v>2736</v>
      </c>
      <c r="AZ15" s="7">
        <v>3596</v>
      </c>
      <c r="BA15" s="7">
        <v>790</v>
      </c>
      <c r="BB15" s="7">
        <v>2147</v>
      </c>
      <c r="BC15" s="7">
        <v>46571</v>
      </c>
      <c r="BD15" s="7">
        <v>2863</v>
      </c>
      <c r="BE15" s="7">
        <v>1175</v>
      </c>
      <c r="BF15" s="7">
        <v>601</v>
      </c>
      <c r="BG15" s="7">
        <v>5494</v>
      </c>
      <c r="BH15" s="7">
        <v>608</v>
      </c>
      <c r="BI15" s="7">
        <v>0</v>
      </c>
      <c r="BJ15" s="7">
        <v>0</v>
      </c>
      <c r="BK15" s="7">
        <v>13275</v>
      </c>
      <c r="BL15" s="7">
        <v>4278</v>
      </c>
      <c r="BM15" s="7">
        <v>1149</v>
      </c>
      <c r="BN15" s="7">
        <v>2481</v>
      </c>
    </row>
    <row r="16" spans="1:66" x14ac:dyDescent="0.2">
      <c r="A16" s="6" t="s">
        <v>74</v>
      </c>
      <c r="B16" s="23">
        <v>-12030</v>
      </c>
      <c r="C16" s="23">
        <v>-10105</v>
      </c>
      <c r="D16" s="23">
        <v>-4123</v>
      </c>
      <c r="E16" s="23">
        <v>-2343</v>
      </c>
      <c r="F16" s="23">
        <v>-1289</v>
      </c>
      <c r="G16" s="23">
        <v>-11993</v>
      </c>
      <c r="H16" s="23">
        <v>-218</v>
      </c>
      <c r="I16" s="23">
        <v>-2162</v>
      </c>
      <c r="J16" s="18">
        <v>-700</v>
      </c>
      <c r="K16" s="18">
        <f>-5582-L16-M16-N16</f>
        <v>-88</v>
      </c>
      <c r="L16" s="18">
        <v>-2591</v>
      </c>
      <c r="M16" s="18">
        <v>-2154</v>
      </c>
      <c r="N16" s="18">
        <v>-749</v>
      </c>
      <c r="O16" s="18">
        <f>-2975-SUM(P16:R16)</f>
        <v>-31</v>
      </c>
      <c r="P16" s="18">
        <v>-24</v>
      </c>
      <c r="Q16" s="18">
        <v>-1573</v>
      </c>
      <c r="R16" s="9">
        <v>-1347</v>
      </c>
      <c r="S16" s="12">
        <v>-67</v>
      </c>
      <c r="T16" s="14">
        <v>-414</v>
      </c>
      <c r="U16" s="9">
        <v>-2023</v>
      </c>
      <c r="V16" s="9">
        <v>-2734</v>
      </c>
      <c r="W16" s="12">
        <v>-1225</v>
      </c>
      <c r="X16" s="7">
        <v>-540</v>
      </c>
      <c r="Y16" s="7">
        <v>-517</v>
      </c>
      <c r="Z16" s="7">
        <v>-69</v>
      </c>
      <c r="AA16" s="7">
        <v>-453</v>
      </c>
      <c r="AB16" s="7">
        <v>-142</v>
      </c>
      <c r="AC16" s="7">
        <v>-250</v>
      </c>
      <c r="AD16" s="7">
        <v>-48</v>
      </c>
      <c r="AE16" s="7">
        <v>2399</v>
      </c>
      <c r="AF16" s="7">
        <v>-217</v>
      </c>
      <c r="AG16" s="7">
        <v>-1192</v>
      </c>
      <c r="AH16" s="7">
        <v>-1219</v>
      </c>
      <c r="AI16" s="7">
        <v>-5665</v>
      </c>
      <c r="AJ16" s="7">
        <v>-1202</v>
      </c>
      <c r="AK16" s="7">
        <v>-2361</v>
      </c>
      <c r="AL16" s="7">
        <v>-1102</v>
      </c>
      <c r="AM16" s="7">
        <v>-2570</v>
      </c>
      <c r="AN16" s="7">
        <v>-1356</v>
      </c>
      <c r="AO16" s="7">
        <v>-2390</v>
      </c>
      <c r="AP16" s="7">
        <v>-1348</v>
      </c>
      <c r="AQ16" s="7">
        <v>-1251</v>
      </c>
      <c r="AR16" s="7">
        <v>-856</v>
      </c>
      <c r="AS16" s="7">
        <v>-848</v>
      </c>
      <c r="AT16" s="7">
        <v>-702</v>
      </c>
      <c r="AU16" s="7">
        <v>-14782</v>
      </c>
      <c r="AV16" s="7">
        <v>-1677</v>
      </c>
      <c r="AW16" s="7">
        <v>-1036</v>
      </c>
      <c r="AX16" s="7">
        <v>-286</v>
      </c>
      <c r="AY16" s="7">
        <v>-1171</v>
      </c>
      <c r="AZ16" s="7">
        <v>-552</v>
      </c>
      <c r="BA16" s="7">
        <v>-6401</v>
      </c>
      <c r="BB16" s="7">
        <v>-435</v>
      </c>
      <c r="BC16" s="7">
        <v>-1207</v>
      </c>
      <c r="BD16" s="7">
        <v>-545</v>
      </c>
      <c r="BE16" s="7">
        <v>-1466</v>
      </c>
      <c r="BF16" s="7">
        <v>-1943</v>
      </c>
      <c r="BG16" s="7">
        <v>-5841</v>
      </c>
      <c r="BH16" s="7">
        <v>1547</v>
      </c>
      <c r="BI16" s="7">
        <v>-1231</v>
      </c>
      <c r="BJ16" s="7">
        <v>-483</v>
      </c>
      <c r="BK16" s="7">
        <v>-1007</v>
      </c>
      <c r="BL16" s="7">
        <v>-1783</v>
      </c>
      <c r="BM16" s="7">
        <v>0</v>
      </c>
      <c r="BN16" s="7">
        <v>0</v>
      </c>
    </row>
    <row r="17" spans="1:66" x14ac:dyDescent="0.2">
      <c r="A17" s="6" t="s">
        <v>75</v>
      </c>
      <c r="B17" s="23">
        <v>-187</v>
      </c>
      <c r="C17" s="23">
        <v>-1892</v>
      </c>
      <c r="D17" s="23">
        <v>23</v>
      </c>
      <c r="E17" s="23">
        <v>34</v>
      </c>
      <c r="F17" s="23">
        <v>31</v>
      </c>
      <c r="G17" s="23">
        <v>30</v>
      </c>
      <c r="H17" s="23">
        <v>126</v>
      </c>
      <c r="I17" s="23">
        <v>494</v>
      </c>
      <c r="J17" s="18">
        <v>20</v>
      </c>
      <c r="K17" s="18">
        <f>125-L17-M17-N17</f>
        <v>23</v>
      </c>
      <c r="L17" s="18">
        <v>61</v>
      </c>
      <c r="M17" s="18">
        <v>21</v>
      </c>
      <c r="N17" s="18">
        <v>20</v>
      </c>
      <c r="O17" s="18">
        <f>118-SUM(P17:R17)</f>
        <v>23</v>
      </c>
      <c r="P17" s="18">
        <v>23</v>
      </c>
      <c r="Q17" s="18">
        <v>53</v>
      </c>
      <c r="R17" s="9">
        <v>19</v>
      </c>
      <c r="S17" s="12">
        <v>-14</v>
      </c>
      <c r="T17" s="14">
        <v>1</v>
      </c>
      <c r="U17" s="9">
        <v>48</v>
      </c>
      <c r="V17" s="9">
        <v>-9</v>
      </c>
      <c r="W17" s="12">
        <v>-6</v>
      </c>
      <c r="X17" s="7">
        <v>-1</v>
      </c>
      <c r="Y17" s="7">
        <v>31</v>
      </c>
      <c r="Z17" s="7">
        <v>4</v>
      </c>
      <c r="AA17" s="7">
        <v>-8</v>
      </c>
      <c r="AB17" s="7">
        <v>-3</v>
      </c>
      <c r="AC17" s="7">
        <v>-10</v>
      </c>
      <c r="AD17" s="7">
        <v>17</v>
      </c>
      <c r="AE17" s="7">
        <v>-10</v>
      </c>
      <c r="AF17" s="7">
        <v>-4</v>
      </c>
      <c r="AG17" s="7">
        <v>-4</v>
      </c>
      <c r="AH17" s="7">
        <v>30</v>
      </c>
      <c r="AI17" s="7">
        <v>-116</v>
      </c>
      <c r="AJ17" s="7">
        <v>131</v>
      </c>
      <c r="AK17" s="7">
        <v>252</v>
      </c>
      <c r="AL17" s="7">
        <v>219</v>
      </c>
      <c r="AM17" s="7">
        <v>204</v>
      </c>
      <c r="AN17" s="7">
        <v>207</v>
      </c>
      <c r="AO17" s="7">
        <v>270</v>
      </c>
      <c r="AP17" s="7">
        <v>188</v>
      </c>
      <c r="AQ17" s="7">
        <v>585</v>
      </c>
      <c r="AR17" s="7">
        <v>190</v>
      </c>
      <c r="AS17" s="7">
        <v>266</v>
      </c>
      <c r="AT17" s="7">
        <v>150</v>
      </c>
      <c r="AU17" s="7">
        <v>185</v>
      </c>
      <c r="AV17" s="7">
        <v>147</v>
      </c>
      <c r="AW17" s="7">
        <v>184</v>
      </c>
      <c r="AX17" s="7">
        <v>333</v>
      </c>
      <c r="AY17" s="7">
        <v>205</v>
      </c>
      <c r="AZ17" s="7">
        <v>188</v>
      </c>
      <c r="BA17" s="7">
        <v>247</v>
      </c>
      <c r="BB17" s="7">
        <v>166</v>
      </c>
      <c r="BC17" s="7">
        <v>187</v>
      </c>
      <c r="BD17" s="7">
        <v>201</v>
      </c>
      <c r="BE17" s="7">
        <v>250</v>
      </c>
      <c r="BF17" s="7">
        <v>198</v>
      </c>
      <c r="BG17" s="7">
        <v>254</v>
      </c>
      <c r="BH17" s="7">
        <v>275</v>
      </c>
      <c r="BI17" s="7">
        <v>187</v>
      </c>
      <c r="BJ17" s="7">
        <v>161</v>
      </c>
      <c r="BK17" s="7">
        <v>278</v>
      </c>
      <c r="BL17" s="7">
        <v>202</v>
      </c>
      <c r="BM17" s="7">
        <v>311</v>
      </c>
      <c r="BN17" s="7">
        <v>230</v>
      </c>
    </row>
    <row r="18" spans="1:66" x14ac:dyDescent="0.2">
      <c r="A18" s="4" t="s">
        <v>76</v>
      </c>
      <c r="B18" s="8">
        <f t="shared" ref="B18:D18" si="3">B10+B11</f>
        <v>31533</v>
      </c>
      <c r="C18" s="8">
        <f t="shared" si="3"/>
        <v>16361</v>
      </c>
      <c r="D18" s="8">
        <f t="shared" si="3"/>
        <v>59023</v>
      </c>
      <c r="E18" s="8">
        <f t="shared" ref="E18:K18" si="4">E10+E11</f>
        <v>54350</v>
      </c>
      <c r="F18" s="8">
        <f t="shared" si="4"/>
        <v>42157</v>
      </c>
      <c r="G18" s="8">
        <f t="shared" si="4"/>
        <v>45917</v>
      </c>
      <c r="H18" s="8">
        <f t="shared" si="4"/>
        <v>52243</v>
      </c>
      <c r="I18" s="8">
        <f t="shared" si="4"/>
        <v>65086</v>
      </c>
      <c r="J18" s="8">
        <f t="shared" si="4"/>
        <v>47868</v>
      </c>
      <c r="K18" s="8">
        <f t="shared" si="4"/>
        <v>56421</v>
      </c>
      <c r="L18" s="8">
        <f t="shared" ref="L18" si="5">L10+L11</f>
        <v>32933</v>
      </c>
      <c r="M18" s="8">
        <f t="shared" ref="M18:R18" si="6">M10+M11</f>
        <v>36579</v>
      </c>
      <c r="N18" s="8">
        <f t="shared" si="6"/>
        <v>33999</v>
      </c>
      <c r="O18" s="8">
        <f t="shared" si="6"/>
        <v>45420</v>
      </c>
      <c r="P18" s="8">
        <f t="shared" si="6"/>
        <v>40406</v>
      </c>
      <c r="Q18" s="8">
        <f t="shared" si="6"/>
        <v>45867</v>
      </c>
      <c r="R18" s="8">
        <f t="shared" si="6"/>
        <v>21293</v>
      </c>
      <c r="S18" s="11">
        <v>33877</v>
      </c>
      <c r="T18" s="11">
        <v>23656</v>
      </c>
      <c r="U18" s="11">
        <f>U10+U11</f>
        <v>43898</v>
      </c>
      <c r="V18" s="8">
        <f>V10+V11</f>
        <v>34702</v>
      </c>
      <c r="W18" s="11">
        <v>22572</v>
      </c>
      <c r="X18" s="5">
        <v>25934</v>
      </c>
      <c r="Y18" s="5">
        <v>15522</v>
      </c>
      <c r="Z18" s="5">
        <v>13560</v>
      </c>
      <c r="AA18" s="5">
        <v>14996</v>
      </c>
      <c r="AB18" s="5">
        <v>18675</v>
      </c>
      <c r="AC18" s="5">
        <v>13039</v>
      </c>
      <c r="AD18" s="5">
        <v>9317</v>
      </c>
      <c r="AE18" s="5">
        <v>7455</v>
      </c>
      <c r="AF18" s="5">
        <v>8205</v>
      </c>
      <c r="AG18" s="5">
        <v>-656</v>
      </c>
      <c r="AH18" s="5">
        <v>3662</v>
      </c>
      <c r="AI18" s="5">
        <v>-7780</v>
      </c>
      <c r="AJ18" s="5">
        <v>1287</v>
      </c>
      <c r="AK18" s="5">
        <v>-746</v>
      </c>
      <c r="AL18" s="5">
        <v>-893</v>
      </c>
      <c r="AM18" s="5">
        <v>-7805</v>
      </c>
      <c r="AN18" s="5">
        <v>-5693</v>
      </c>
      <c r="AO18" s="5">
        <v>-6763</v>
      </c>
      <c r="AP18" s="5">
        <v>-6001</v>
      </c>
      <c r="AQ18" s="5">
        <v>-2752</v>
      </c>
      <c r="AR18" s="5">
        <v>497</v>
      </c>
      <c r="AS18" s="5">
        <v>2028</v>
      </c>
      <c r="AT18" s="5">
        <v>-4668</v>
      </c>
      <c r="AU18" s="5">
        <v>-6952</v>
      </c>
      <c r="AV18" s="5">
        <v>9922</v>
      </c>
      <c r="AW18" s="5">
        <v>1793</v>
      </c>
      <c r="AX18" s="5">
        <v>8755</v>
      </c>
      <c r="AY18" s="5">
        <v>7823</v>
      </c>
      <c r="AZ18" s="5">
        <v>13585</v>
      </c>
      <c r="BA18" s="5">
        <v>8964</v>
      </c>
      <c r="BB18" s="5">
        <v>5413</v>
      </c>
      <c r="BC18" s="5">
        <v>53292</v>
      </c>
      <c r="BD18" s="5">
        <v>1415</v>
      </c>
      <c r="BE18" s="5">
        <v>961</v>
      </c>
      <c r="BF18" s="5">
        <v>3436</v>
      </c>
      <c r="BG18" s="5">
        <v>9576</v>
      </c>
      <c r="BH18" s="5">
        <v>11664</v>
      </c>
      <c r="BI18" s="5">
        <v>12914</v>
      </c>
      <c r="BJ18" s="5">
        <v>10343</v>
      </c>
      <c r="BK18" s="5">
        <v>25249</v>
      </c>
      <c r="BL18" s="5">
        <v>13846</v>
      </c>
      <c r="BM18" s="5">
        <v>22592</v>
      </c>
      <c r="BN18" s="5">
        <v>10156</v>
      </c>
    </row>
    <row r="19" spans="1:66" x14ac:dyDescent="0.2">
      <c r="A19" s="4" t="s">
        <v>77</v>
      </c>
      <c r="B19" s="8">
        <f t="shared" ref="B19" si="7">B20+B21</f>
        <v>-10505</v>
      </c>
      <c r="C19" s="8">
        <f t="shared" ref="C19:D19" si="8">C20+C21</f>
        <v>-13038</v>
      </c>
      <c r="D19" s="8">
        <f t="shared" si="8"/>
        <v>-14206</v>
      </c>
      <c r="E19" s="8">
        <f t="shared" ref="E19:L19" si="9">E20+E21</f>
        <v>-8208</v>
      </c>
      <c r="F19" s="8">
        <f t="shared" si="9"/>
        <v>-8570</v>
      </c>
      <c r="G19" s="8">
        <f t="shared" si="9"/>
        <v>-10025</v>
      </c>
      <c r="H19" s="8">
        <f t="shared" si="9"/>
        <v>-5263</v>
      </c>
      <c r="I19" s="8">
        <f t="shared" si="9"/>
        <v>-1064</v>
      </c>
      <c r="J19" s="8">
        <f t="shared" si="9"/>
        <v>-4314</v>
      </c>
      <c r="K19" s="8">
        <f t="shared" si="9"/>
        <v>-312</v>
      </c>
      <c r="L19" s="8">
        <f t="shared" si="9"/>
        <v>-104</v>
      </c>
      <c r="M19" s="8">
        <f t="shared" ref="M19:R19" si="10">M20+M21</f>
        <v>-2749</v>
      </c>
      <c r="N19" s="8">
        <f t="shared" si="10"/>
        <v>-89</v>
      </c>
      <c r="O19" s="8">
        <f t="shared" si="10"/>
        <v>1372</v>
      </c>
      <c r="P19" s="8">
        <f t="shared" si="10"/>
        <v>3219</v>
      </c>
      <c r="Q19" s="8">
        <f t="shared" si="10"/>
        <v>3876</v>
      </c>
      <c r="R19" s="8">
        <f t="shared" si="10"/>
        <v>3954</v>
      </c>
      <c r="S19" s="4">
        <v>2503</v>
      </c>
      <c r="T19" s="13">
        <v>1936</v>
      </c>
      <c r="U19" s="8">
        <v>2625</v>
      </c>
      <c r="V19" s="8">
        <v>2014</v>
      </c>
      <c r="W19" s="4">
        <v>315</v>
      </c>
      <c r="X19" s="5">
        <v>-119</v>
      </c>
      <c r="Y19" s="5">
        <v>-325</v>
      </c>
      <c r="Z19" s="5">
        <v>-86</v>
      </c>
      <c r="AA19" s="5">
        <v>2355</v>
      </c>
      <c r="AB19" s="5">
        <v>363</v>
      </c>
      <c r="AC19" s="5">
        <v>37</v>
      </c>
      <c r="AD19" s="5">
        <v>-172</v>
      </c>
      <c r="AE19" s="5">
        <v>333</v>
      </c>
      <c r="AF19" s="5">
        <v>393</v>
      </c>
      <c r="AG19" s="5">
        <v>647</v>
      </c>
      <c r="AH19" s="5">
        <v>3346</v>
      </c>
      <c r="AI19" s="5">
        <v>141</v>
      </c>
      <c r="AJ19" s="5">
        <v>1150</v>
      </c>
      <c r="AK19" s="5">
        <v>896</v>
      </c>
      <c r="AL19" s="5">
        <v>856</v>
      </c>
      <c r="AM19" s="5">
        <v>4158</v>
      </c>
      <c r="AN19" s="5">
        <v>1625</v>
      </c>
      <c r="AO19" s="5">
        <v>1461</v>
      </c>
      <c r="AP19" s="5">
        <v>1681</v>
      </c>
      <c r="AQ19" s="5">
        <v>2277</v>
      </c>
      <c r="AR19" s="5">
        <v>2698</v>
      </c>
      <c r="AS19" s="5">
        <v>3241</v>
      </c>
      <c r="AT19" s="5">
        <v>2999</v>
      </c>
      <c r="AU19" s="5">
        <v>1621</v>
      </c>
      <c r="AV19" s="5">
        <v>1304</v>
      </c>
      <c r="AW19" s="5">
        <v>1215</v>
      </c>
      <c r="AX19" s="5">
        <v>1337</v>
      </c>
      <c r="AY19" s="5">
        <v>1076</v>
      </c>
      <c r="AZ19" s="5">
        <v>692</v>
      </c>
      <c r="BA19" s="5">
        <v>-50</v>
      </c>
      <c r="BB19" s="5">
        <v>724</v>
      </c>
      <c r="BC19" s="5">
        <v>1224</v>
      </c>
      <c r="BD19" s="5">
        <v>2115</v>
      </c>
      <c r="BE19" s="5">
        <v>2428</v>
      </c>
      <c r="BF19" s="5">
        <v>3437</v>
      </c>
      <c r="BG19" s="5">
        <v>2530</v>
      </c>
      <c r="BH19" s="5">
        <v>6089</v>
      </c>
      <c r="BI19" s="5">
        <v>2342</v>
      </c>
      <c r="BJ19" s="5">
        <v>3309</v>
      </c>
      <c r="BK19" s="5">
        <v>1835</v>
      </c>
      <c r="BL19" s="5">
        <v>2046</v>
      </c>
      <c r="BM19" s="5">
        <v>240</v>
      </c>
      <c r="BN19" s="5">
        <v>1409</v>
      </c>
    </row>
    <row r="20" spans="1:66" x14ac:dyDescent="0.2">
      <c r="A20" s="6" t="s">
        <v>78</v>
      </c>
      <c r="B20" s="23">
        <v>16189</v>
      </c>
      <c r="C20" s="23">
        <v>-1425</v>
      </c>
      <c r="D20" s="23">
        <v>10415</v>
      </c>
      <c r="E20" s="23">
        <v>8614</v>
      </c>
      <c r="F20" s="23">
        <v>9396</v>
      </c>
      <c r="G20" s="23">
        <v>11584</v>
      </c>
      <c r="H20" s="23">
        <v>11950</v>
      </c>
      <c r="I20" s="23">
        <v>8276</v>
      </c>
      <c r="J20" s="18">
        <v>2109</v>
      </c>
      <c r="K20" s="18">
        <f>18431-L20-M20-N20</f>
        <v>3992</v>
      </c>
      <c r="L20" s="18">
        <v>3270</v>
      </c>
      <c r="M20" s="18">
        <v>9365</v>
      </c>
      <c r="N20" s="18">
        <v>1804</v>
      </c>
      <c r="O20" s="18">
        <f>16205-SUM(P20:R20)</f>
        <v>2871</v>
      </c>
      <c r="P20" s="18">
        <v>4001</v>
      </c>
      <c r="Q20" s="18">
        <v>4774</v>
      </c>
      <c r="R20" s="9">
        <v>4559</v>
      </c>
      <c r="S20" s="12">
        <v>2839</v>
      </c>
      <c r="T20" s="14">
        <v>2232</v>
      </c>
      <c r="U20" s="9">
        <v>2899</v>
      </c>
      <c r="V20" s="9">
        <v>2469</v>
      </c>
      <c r="W20" s="12">
        <v>710</v>
      </c>
      <c r="X20" s="7">
        <v>658</v>
      </c>
      <c r="Y20" s="7">
        <v>528</v>
      </c>
      <c r="Z20" s="7">
        <v>519</v>
      </c>
      <c r="AA20" s="7">
        <v>3011</v>
      </c>
      <c r="AB20" s="7">
        <v>1040</v>
      </c>
      <c r="AC20" s="7">
        <v>792</v>
      </c>
      <c r="AD20" s="7">
        <v>835</v>
      </c>
      <c r="AE20" s="7">
        <v>1062</v>
      </c>
      <c r="AF20" s="7">
        <v>890</v>
      </c>
      <c r="AG20" s="7">
        <v>1154</v>
      </c>
      <c r="AH20" s="7">
        <v>3795</v>
      </c>
      <c r="AI20" s="7">
        <v>1169</v>
      </c>
      <c r="AJ20" s="7">
        <v>1718</v>
      </c>
      <c r="AK20" s="7">
        <v>1413</v>
      </c>
      <c r="AL20" s="7">
        <v>1773</v>
      </c>
      <c r="AM20" s="7">
        <v>5006</v>
      </c>
      <c r="AN20" s="7">
        <v>2157</v>
      </c>
      <c r="AO20" s="7">
        <v>1969</v>
      </c>
      <c r="AP20" s="7">
        <v>1974</v>
      </c>
      <c r="AQ20" s="7">
        <v>2762</v>
      </c>
      <c r="AR20" s="7">
        <v>3496</v>
      </c>
      <c r="AS20" s="7">
        <v>3894</v>
      </c>
      <c r="AT20" s="7">
        <v>3664</v>
      </c>
      <c r="AU20" s="7">
        <v>3535</v>
      </c>
      <c r="AV20" s="7">
        <v>3564</v>
      </c>
      <c r="AW20" s="7">
        <v>3445</v>
      </c>
      <c r="AX20" s="7">
        <v>3510</v>
      </c>
      <c r="AY20" s="7">
        <v>3641</v>
      </c>
      <c r="AZ20" s="7">
        <v>3247</v>
      </c>
      <c r="BA20" s="7">
        <v>2873</v>
      </c>
      <c r="BB20" s="7">
        <v>2846</v>
      </c>
      <c r="BC20" s="7">
        <v>3246</v>
      </c>
      <c r="BD20" s="7">
        <v>3433</v>
      </c>
      <c r="BE20" s="7">
        <v>4111</v>
      </c>
      <c r="BF20" s="7">
        <v>4861</v>
      </c>
      <c r="BG20" s="7">
        <v>5280</v>
      </c>
      <c r="BH20" s="7">
        <v>8526</v>
      </c>
      <c r="BI20" s="7">
        <v>4730</v>
      </c>
      <c r="BJ20" s="7">
        <v>4703</v>
      </c>
      <c r="BK20" s="7">
        <v>4080</v>
      </c>
      <c r="BL20" s="7">
        <v>4535</v>
      </c>
      <c r="BM20" s="7">
        <v>3896</v>
      </c>
      <c r="BN20" s="7">
        <v>3640</v>
      </c>
    </row>
    <row r="21" spans="1:66" x14ac:dyDescent="0.2">
      <c r="A21" s="6" t="s">
        <v>79</v>
      </c>
      <c r="B21" s="23">
        <v>-26694</v>
      </c>
      <c r="C21" s="23">
        <v>-11613</v>
      </c>
      <c r="D21" s="23">
        <v>-24621</v>
      </c>
      <c r="E21" s="23">
        <v>-16822</v>
      </c>
      <c r="F21" s="23">
        <v>-17966</v>
      </c>
      <c r="G21" s="23">
        <v>-21609</v>
      </c>
      <c r="H21" s="23">
        <v>-17213</v>
      </c>
      <c r="I21" s="23">
        <v>-9340</v>
      </c>
      <c r="J21" s="18">
        <v>-6423</v>
      </c>
      <c r="K21" s="18">
        <f>-21685-L21-M21-N21</f>
        <v>-4304</v>
      </c>
      <c r="L21" s="18">
        <v>-3374</v>
      </c>
      <c r="M21" s="18">
        <v>-12114</v>
      </c>
      <c r="N21" s="18">
        <v>-1893</v>
      </c>
      <c r="O21" s="18">
        <f>-3784-SUM(P21:R21)</f>
        <v>-1499</v>
      </c>
      <c r="P21" s="18">
        <v>-782</v>
      </c>
      <c r="Q21" s="18">
        <v>-898</v>
      </c>
      <c r="R21" s="9">
        <v>-605</v>
      </c>
      <c r="S21" s="12">
        <v>-336</v>
      </c>
      <c r="T21" s="14">
        <v>-296</v>
      </c>
      <c r="U21" s="9">
        <v>-274</v>
      </c>
      <c r="V21" s="9">
        <v>-455</v>
      </c>
      <c r="W21" s="12">
        <v>-395</v>
      </c>
      <c r="X21" s="7">
        <v>-777</v>
      </c>
      <c r="Y21" s="7">
        <v>-853</v>
      </c>
      <c r="Z21" s="7">
        <v>-605</v>
      </c>
      <c r="AA21" s="7">
        <v>-656</v>
      </c>
      <c r="AB21" s="7">
        <v>-677</v>
      </c>
      <c r="AC21" s="7">
        <v>-755</v>
      </c>
      <c r="AD21" s="7">
        <v>-1007</v>
      </c>
      <c r="AE21" s="7">
        <v>-729</v>
      </c>
      <c r="AF21" s="7">
        <v>-497</v>
      </c>
      <c r="AG21" s="7">
        <v>-507</v>
      </c>
      <c r="AH21" s="7">
        <v>-449</v>
      </c>
      <c r="AI21" s="7">
        <v>-1028</v>
      </c>
      <c r="AJ21" s="7">
        <v>-568</v>
      </c>
      <c r="AK21" s="7">
        <v>-517</v>
      </c>
      <c r="AL21" s="7">
        <v>-917</v>
      </c>
      <c r="AM21" s="7">
        <v>-848</v>
      </c>
      <c r="AN21" s="7">
        <v>-532</v>
      </c>
      <c r="AO21" s="7">
        <v>-508</v>
      </c>
      <c r="AP21" s="7">
        <v>-293</v>
      </c>
      <c r="AQ21" s="7">
        <v>-485</v>
      </c>
      <c r="AR21" s="7">
        <v>-798</v>
      </c>
      <c r="AS21" s="7">
        <v>-653</v>
      </c>
      <c r="AT21" s="7">
        <v>-665</v>
      </c>
      <c r="AU21" s="7">
        <v>-1914</v>
      </c>
      <c r="AV21" s="7">
        <v>-2260</v>
      </c>
      <c r="AW21" s="7">
        <v>-2230</v>
      </c>
      <c r="AX21" s="7">
        <v>-2173</v>
      </c>
      <c r="AY21" s="7">
        <v>-2565</v>
      </c>
      <c r="AZ21" s="7">
        <v>-2555</v>
      </c>
      <c r="BA21" s="7">
        <v>-2923</v>
      </c>
      <c r="BB21" s="7">
        <v>-2122</v>
      </c>
      <c r="BC21" s="7">
        <v>-2022</v>
      </c>
      <c r="BD21" s="7">
        <v>-1318</v>
      </c>
      <c r="BE21" s="7">
        <v>-1683</v>
      </c>
      <c r="BF21" s="7">
        <v>-1424</v>
      </c>
      <c r="BG21" s="7">
        <v>-2750</v>
      </c>
      <c r="BH21" s="7">
        <v>-2437</v>
      </c>
      <c r="BI21" s="7">
        <v>-2388</v>
      </c>
      <c r="BJ21" s="7">
        <v>-1394</v>
      </c>
      <c r="BK21" s="7">
        <v>-2245</v>
      </c>
      <c r="BL21" s="7">
        <v>-2489</v>
      </c>
      <c r="BM21" s="7">
        <v>-3656</v>
      </c>
      <c r="BN21" s="7">
        <v>-2231</v>
      </c>
    </row>
    <row r="22" spans="1:66" x14ac:dyDescent="0.2">
      <c r="A22" s="4" t="s">
        <v>80</v>
      </c>
      <c r="B22" s="8">
        <f t="shared" ref="B22:L22" si="11">B18+B19</f>
        <v>21028</v>
      </c>
      <c r="C22" s="8">
        <f t="shared" si="11"/>
        <v>3323</v>
      </c>
      <c r="D22" s="8">
        <f t="shared" si="11"/>
        <v>44817</v>
      </c>
      <c r="E22" s="8">
        <f t="shared" si="11"/>
        <v>46142</v>
      </c>
      <c r="F22" s="8">
        <f t="shared" si="11"/>
        <v>33587</v>
      </c>
      <c r="G22" s="8">
        <f t="shared" si="11"/>
        <v>35892</v>
      </c>
      <c r="H22" s="8">
        <f t="shared" si="11"/>
        <v>46980</v>
      </c>
      <c r="I22" s="8">
        <f t="shared" si="11"/>
        <v>64022</v>
      </c>
      <c r="J22" s="8">
        <f t="shared" si="11"/>
        <v>43554</v>
      </c>
      <c r="K22" s="8">
        <f t="shared" si="11"/>
        <v>56109</v>
      </c>
      <c r="L22" s="8">
        <f t="shared" si="11"/>
        <v>32829</v>
      </c>
      <c r="M22" s="8">
        <f t="shared" ref="M22:R22" si="12">M18+M19</f>
        <v>33830</v>
      </c>
      <c r="N22" s="8">
        <f t="shared" si="12"/>
        <v>33910</v>
      </c>
      <c r="O22" s="8">
        <f t="shared" si="12"/>
        <v>46792</v>
      </c>
      <c r="P22" s="8">
        <f t="shared" si="12"/>
        <v>43625</v>
      </c>
      <c r="Q22" s="8">
        <f t="shared" si="12"/>
        <v>49743</v>
      </c>
      <c r="R22" s="8">
        <f t="shared" si="12"/>
        <v>25247</v>
      </c>
      <c r="S22" s="11">
        <v>36380</v>
      </c>
      <c r="T22" s="11">
        <v>25592</v>
      </c>
      <c r="U22" s="8">
        <v>46523</v>
      </c>
      <c r="V22" s="8">
        <f>V18+V19</f>
        <v>36716</v>
      </c>
      <c r="W22" s="11">
        <v>22887</v>
      </c>
      <c r="X22" s="5">
        <v>25815</v>
      </c>
      <c r="Y22" s="5">
        <v>15197</v>
      </c>
      <c r="Z22" s="5">
        <v>13474</v>
      </c>
      <c r="AA22" s="5">
        <v>17351</v>
      </c>
      <c r="AB22" s="5">
        <v>19038</v>
      </c>
      <c r="AC22" s="5">
        <v>13076</v>
      </c>
      <c r="AD22" s="5">
        <v>9145</v>
      </c>
      <c r="AE22" s="5">
        <v>7788</v>
      </c>
      <c r="AF22" s="5">
        <v>8598</v>
      </c>
      <c r="AG22" s="5">
        <v>-9</v>
      </c>
      <c r="AH22" s="5">
        <v>7008</v>
      </c>
      <c r="AI22" s="5">
        <v>-7639</v>
      </c>
      <c r="AJ22" s="5">
        <v>2437</v>
      </c>
      <c r="AK22" s="5">
        <v>150</v>
      </c>
      <c r="AL22" s="5">
        <v>-37</v>
      </c>
      <c r="AM22" s="5">
        <v>-3647</v>
      </c>
      <c r="AN22" s="5">
        <v>-4068</v>
      </c>
      <c r="AO22" s="5">
        <v>-5302</v>
      </c>
      <c r="AP22" s="5">
        <v>-4320</v>
      </c>
      <c r="AQ22" s="5">
        <v>-475</v>
      </c>
      <c r="AR22" s="5">
        <v>3195</v>
      </c>
      <c r="AS22" s="5">
        <v>5269</v>
      </c>
      <c r="AT22" s="5">
        <v>-1669</v>
      </c>
      <c r="AU22" s="5">
        <v>-5331</v>
      </c>
      <c r="AV22" s="5">
        <v>11226</v>
      </c>
      <c r="AW22" s="5">
        <v>3008</v>
      </c>
      <c r="AX22" s="5">
        <v>10092</v>
      </c>
      <c r="AY22" s="5">
        <v>8899</v>
      </c>
      <c r="AZ22" s="5">
        <v>14277</v>
      </c>
      <c r="BA22" s="5">
        <v>8914</v>
      </c>
      <c r="BB22" s="5">
        <v>6137</v>
      </c>
      <c r="BC22" s="5">
        <v>54516</v>
      </c>
      <c r="BD22" s="5">
        <v>3530</v>
      </c>
      <c r="BE22" s="5">
        <v>3389</v>
      </c>
      <c r="BF22" s="5">
        <v>6873</v>
      </c>
      <c r="BG22" s="5">
        <v>12106</v>
      </c>
      <c r="BH22" s="5">
        <v>17753</v>
      </c>
      <c r="BI22" s="5">
        <v>15256</v>
      </c>
      <c r="BJ22" s="5">
        <v>13652</v>
      </c>
      <c r="BK22" s="5">
        <v>27084</v>
      </c>
      <c r="BL22" s="5">
        <v>15892</v>
      </c>
      <c r="BM22" s="5">
        <v>22832</v>
      </c>
      <c r="BN22" s="5">
        <v>11565</v>
      </c>
    </row>
    <row r="23" spans="1:66" x14ac:dyDescent="0.2">
      <c r="A23" s="4" t="s">
        <v>81</v>
      </c>
      <c r="B23" s="22">
        <v>-7465</v>
      </c>
      <c r="C23" s="22">
        <v>30</v>
      </c>
      <c r="D23" s="22">
        <v>-11316</v>
      </c>
      <c r="E23" s="22">
        <v>-14911</v>
      </c>
      <c r="F23" s="22">
        <v>-12133</v>
      </c>
      <c r="G23" s="22">
        <v>-4494</v>
      </c>
      <c r="H23" s="22">
        <v>-17430</v>
      </c>
      <c r="I23" s="22">
        <v>-21719</v>
      </c>
      <c r="J23" s="20">
        <v>-17418</v>
      </c>
      <c r="K23" s="20">
        <f>-42029-L23-M23-N23</f>
        <v>-14602</v>
      </c>
      <c r="L23" s="20">
        <v>-8305</v>
      </c>
      <c r="M23" s="20">
        <v>-8574</v>
      </c>
      <c r="N23" s="20">
        <v>-10548</v>
      </c>
      <c r="O23" s="20">
        <f>-48113-SUM(P23:R23)</f>
        <v>-14263</v>
      </c>
      <c r="P23" s="20">
        <v>-11402</v>
      </c>
      <c r="Q23" s="20">
        <v>-15292</v>
      </c>
      <c r="R23" s="8">
        <v>-7156</v>
      </c>
      <c r="S23" s="11">
        <v>-7702</v>
      </c>
      <c r="T23" s="13">
        <v>-5635</v>
      </c>
      <c r="U23" s="8">
        <v>-14089</v>
      </c>
      <c r="V23" s="8">
        <v>-11985</v>
      </c>
      <c r="W23" s="11">
        <v>-6522</v>
      </c>
      <c r="X23" s="5">
        <v>-7032</v>
      </c>
      <c r="Y23" s="5">
        <v>-5324</v>
      </c>
      <c r="Z23" s="5">
        <v>-3987</v>
      </c>
      <c r="AA23" s="5">
        <v>3308</v>
      </c>
      <c r="AB23" s="5">
        <v>-4994</v>
      </c>
      <c r="AC23" s="5">
        <v>-4608</v>
      </c>
      <c r="AD23" s="5">
        <v>-2481</v>
      </c>
      <c r="AE23" s="5">
        <v>-2745</v>
      </c>
      <c r="AF23" s="5">
        <v>-1843</v>
      </c>
      <c r="AG23" s="5">
        <v>-987</v>
      </c>
      <c r="AH23" s="5">
        <v>-1550</v>
      </c>
      <c r="AI23" s="5">
        <v>1448</v>
      </c>
      <c r="AJ23" s="5">
        <v>-204</v>
      </c>
      <c r="AK23" s="5">
        <v>-979</v>
      </c>
      <c r="AL23" s="5">
        <v>-1145</v>
      </c>
      <c r="AM23" s="5">
        <v>-168</v>
      </c>
      <c r="AN23" s="5">
        <v>-364</v>
      </c>
      <c r="AO23" s="5">
        <v>-739</v>
      </c>
      <c r="AP23" s="5">
        <v>-235</v>
      </c>
      <c r="AQ23" s="5">
        <v>1041</v>
      </c>
      <c r="AR23" s="5">
        <v>-1490</v>
      </c>
      <c r="AS23" s="5">
        <v>-1602</v>
      </c>
      <c r="AT23" s="5">
        <v>-463</v>
      </c>
      <c r="AU23" s="5">
        <v>1543</v>
      </c>
      <c r="AV23" s="5">
        <v>-3171</v>
      </c>
      <c r="AW23" s="5">
        <v>-2571</v>
      </c>
      <c r="AX23" s="5">
        <v>-2396</v>
      </c>
      <c r="AY23" s="5">
        <v>-4810</v>
      </c>
      <c r="AZ23" s="5">
        <v>-5105</v>
      </c>
      <c r="BA23" s="5">
        <v>-6111</v>
      </c>
      <c r="BB23" s="5">
        <v>-2231</v>
      </c>
      <c r="BC23" s="5">
        <v>-20717</v>
      </c>
      <c r="BD23" s="5">
        <v>-1656</v>
      </c>
      <c r="BE23" s="5">
        <v>-2148</v>
      </c>
      <c r="BF23" s="5">
        <v>-3932</v>
      </c>
      <c r="BG23" s="5">
        <v>-3751</v>
      </c>
      <c r="BH23" s="5">
        <v>-5148</v>
      </c>
      <c r="BI23" s="5">
        <v>-5699</v>
      </c>
      <c r="BJ23" s="5">
        <v>-5761</v>
      </c>
      <c r="BK23" s="5">
        <v>-5132</v>
      </c>
      <c r="BL23" s="5">
        <v>-4904</v>
      </c>
      <c r="BM23" s="5">
        <v>-7982</v>
      </c>
      <c r="BN23" s="5">
        <v>-3844</v>
      </c>
    </row>
    <row r="24" spans="1:66" x14ac:dyDescent="0.2">
      <c r="A24" s="4" t="s">
        <v>82</v>
      </c>
      <c r="B24" s="8">
        <f t="shared" ref="B24:L24" si="13">B22+B23</f>
        <v>13563</v>
      </c>
      <c r="C24" s="8">
        <f t="shared" si="13"/>
        <v>3353</v>
      </c>
      <c r="D24" s="8">
        <f t="shared" si="13"/>
        <v>33501</v>
      </c>
      <c r="E24" s="8">
        <f t="shared" si="13"/>
        <v>31231</v>
      </c>
      <c r="F24" s="8">
        <f t="shared" si="13"/>
        <v>21454</v>
      </c>
      <c r="G24" s="8">
        <f t="shared" si="13"/>
        <v>31398</v>
      </c>
      <c r="H24" s="8">
        <f t="shared" si="13"/>
        <v>29550</v>
      </c>
      <c r="I24" s="8">
        <f t="shared" si="13"/>
        <v>42303</v>
      </c>
      <c r="J24" s="8">
        <f t="shared" si="13"/>
        <v>26136</v>
      </c>
      <c r="K24" s="8">
        <f t="shared" si="13"/>
        <v>41507</v>
      </c>
      <c r="L24" s="8">
        <f t="shared" si="13"/>
        <v>24524</v>
      </c>
      <c r="M24" s="8">
        <f t="shared" ref="M24:R24" si="14">M22+M23</f>
        <v>25256</v>
      </c>
      <c r="N24" s="8">
        <f t="shared" si="14"/>
        <v>23362</v>
      </c>
      <c r="O24" s="8">
        <f t="shared" si="14"/>
        <v>32529</v>
      </c>
      <c r="P24" s="8">
        <f t="shared" si="14"/>
        <v>32223</v>
      </c>
      <c r="Q24" s="8">
        <f t="shared" si="14"/>
        <v>34451</v>
      </c>
      <c r="R24" s="8">
        <f t="shared" si="14"/>
        <v>18091</v>
      </c>
      <c r="S24" s="11">
        <v>28678</v>
      </c>
      <c r="T24" s="11">
        <v>19957</v>
      </c>
      <c r="U24" s="8">
        <v>32434</v>
      </c>
      <c r="V24" s="8">
        <v>24731</v>
      </c>
      <c r="W24" s="11">
        <v>16365</v>
      </c>
      <c r="X24" s="5">
        <v>18783</v>
      </c>
      <c r="Y24" s="5">
        <v>9873</v>
      </c>
      <c r="Z24" s="5">
        <v>9487</v>
      </c>
      <c r="AA24" s="5">
        <v>20659</v>
      </c>
      <c r="AB24" s="5">
        <v>14044</v>
      </c>
      <c r="AC24" s="5">
        <v>8468</v>
      </c>
      <c r="AD24" s="5">
        <v>6664</v>
      </c>
      <c r="AE24" s="5">
        <v>5043</v>
      </c>
      <c r="AF24" s="5">
        <v>6755</v>
      </c>
      <c r="AG24" s="5">
        <v>-996</v>
      </c>
      <c r="AH24" s="5">
        <v>5458</v>
      </c>
      <c r="AI24" s="5">
        <v>-6191</v>
      </c>
      <c r="AJ24" s="5">
        <v>2233</v>
      </c>
      <c r="AK24" s="5">
        <v>-829</v>
      </c>
      <c r="AL24" s="5">
        <v>-1182</v>
      </c>
      <c r="AM24" s="5">
        <v>-3815</v>
      </c>
      <c r="AN24" s="5">
        <v>-4432</v>
      </c>
      <c r="AO24" s="5">
        <v>-6041</v>
      </c>
      <c r="AP24" s="5">
        <v>-4555</v>
      </c>
      <c r="AQ24" s="5">
        <v>566</v>
      </c>
      <c r="AR24" s="5">
        <v>1705</v>
      </c>
      <c r="AS24" s="5">
        <v>3667</v>
      </c>
      <c r="AT24" s="5">
        <v>-2132</v>
      </c>
      <c r="AU24" s="5">
        <v>-3788</v>
      </c>
      <c r="AV24" s="5">
        <v>8055</v>
      </c>
      <c r="AW24" s="5">
        <v>437</v>
      </c>
      <c r="AX24" s="5">
        <v>7696</v>
      </c>
      <c r="AY24" s="5">
        <v>4089</v>
      </c>
      <c r="AZ24" s="5">
        <v>9172</v>
      </c>
      <c r="BA24" s="5">
        <v>2803</v>
      </c>
      <c r="BB24" s="5">
        <v>3906</v>
      </c>
      <c r="BC24" s="5">
        <v>33799</v>
      </c>
      <c r="BD24" s="5">
        <v>1874</v>
      </c>
      <c r="BE24" s="5">
        <v>1241</v>
      </c>
      <c r="BF24" s="5">
        <v>2941</v>
      </c>
      <c r="BG24" s="5">
        <v>8355</v>
      </c>
      <c r="BH24" s="5">
        <v>12605</v>
      </c>
      <c r="BI24" s="5">
        <v>9557</v>
      </c>
      <c r="BJ24" s="5">
        <v>7891</v>
      </c>
      <c r="BK24" s="5">
        <v>21952</v>
      </c>
      <c r="BL24" s="5">
        <v>10988</v>
      </c>
      <c r="BM24" s="5">
        <v>14850</v>
      </c>
      <c r="BN24" s="5">
        <v>7721</v>
      </c>
    </row>
    <row r="25" spans="1:66" x14ac:dyDescent="0.2">
      <c r="A25" s="4" t="s">
        <v>83</v>
      </c>
      <c r="B25" s="8">
        <f t="shared" ref="B25:K25" si="15">B26+B27</f>
        <v>-22</v>
      </c>
      <c r="C25" s="8">
        <f t="shared" si="15"/>
        <v>-2583</v>
      </c>
      <c r="D25" s="8">
        <f t="shared" si="15"/>
        <v>-9</v>
      </c>
      <c r="E25" s="8">
        <f t="shared" si="15"/>
        <v>-43</v>
      </c>
      <c r="F25" s="8">
        <f t="shared" si="15"/>
        <v>-12</v>
      </c>
      <c r="G25" s="8">
        <f t="shared" si="15"/>
        <v>29</v>
      </c>
      <c r="H25" s="8">
        <f t="shared" si="15"/>
        <v>-6</v>
      </c>
      <c r="I25" s="8">
        <f t="shared" si="15"/>
        <v>-7</v>
      </c>
      <c r="J25" s="8">
        <f t="shared" si="15"/>
        <v>-23</v>
      </c>
      <c r="K25" s="8">
        <f t="shared" si="15"/>
        <v>-7</v>
      </c>
      <c r="L25" s="8">
        <f t="shared" ref="L25:R25" si="16">L26+L27</f>
        <v>-15</v>
      </c>
      <c r="M25" s="8">
        <f t="shared" si="16"/>
        <v>-21</v>
      </c>
      <c r="N25" s="8">
        <f t="shared" si="16"/>
        <v>-19</v>
      </c>
      <c r="O25" s="8">
        <f t="shared" si="16"/>
        <v>-6</v>
      </c>
      <c r="P25" s="8">
        <f t="shared" si="16"/>
        <v>-3</v>
      </c>
      <c r="Q25" s="8">
        <f t="shared" si="16"/>
        <v>-6</v>
      </c>
      <c r="R25" s="8">
        <f t="shared" si="16"/>
        <v>-5</v>
      </c>
      <c r="S25" s="11">
        <v>-29</v>
      </c>
      <c r="T25" s="13">
        <v>-29</v>
      </c>
      <c r="U25" s="8">
        <v>-7</v>
      </c>
      <c r="V25" s="8">
        <v>-10</v>
      </c>
      <c r="W25" s="4">
        <v>-13</v>
      </c>
      <c r="X25" s="5">
        <v>-55</v>
      </c>
      <c r="Y25" s="5">
        <v>-7</v>
      </c>
      <c r="Z25" s="5">
        <v>-6</v>
      </c>
      <c r="AA25" s="5">
        <v>-6</v>
      </c>
      <c r="AB25" s="5">
        <v>-3</v>
      </c>
      <c r="AC25" s="5">
        <v>-13</v>
      </c>
      <c r="AD25" s="5">
        <v>-36</v>
      </c>
      <c r="AE25" s="5">
        <v>-111</v>
      </c>
      <c r="AF25" s="5">
        <v>-26</v>
      </c>
      <c r="AG25" s="5">
        <v>-35</v>
      </c>
      <c r="AH25" s="5">
        <v>-26</v>
      </c>
      <c r="AI25" s="5">
        <v>-613</v>
      </c>
      <c r="AJ25" s="5">
        <v>-36</v>
      </c>
      <c r="AK25" s="5">
        <v>-45</v>
      </c>
      <c r="AL25" s="5">
        <v>-39</v>
      </c>
      <c r="AM25" s="5">
        <v>-35</v>
      </c>
      <c r="AN25" s="5">
        <v>-52</v>
      </c>
      <c r="AO25" s="5">
        <v>-73</v>
      </c>
      <c r="AP25" s="5">
        <v>-9</v>
      </c>
      <c r="AQ25" s="5">
        <v>-7</v>
      </c>
      <c r="AR25" s="5">
        <v>102</v>
      </c>
      <c r="AS25" s="5">
        <v>-18</v>
      </c>
      <c r="AT25" s="5">
        <v>60</v>
      </c>
      <c r="AU25" s="5">
        <v>-65</v>
      </c>
      <c r="AV25" s="5">
        <v>-45</v>
      </c>
      <c r="AW25" s="5">
        <v>-51</v>
      </c>
      <c r="AX25" s="5">
        <v>-32</v>
      </c>
      <c r="AY25" s="5">
        <v>-88</v>
      </c>
      <c r="AZ25" s="5">
        <v>-189</v>
      </c>
      <c r="BA25" s="5">
        <v>-172</v>
      </c>
      <c r="BB25" s="5">
        <v>-159</v>
      </c>
      <c r="BC25" s="5">
        <v>-79</v>
      </c>
      <c r="BD25" s="5">
        <v>-82</v>
      </c>
      <c r="BE25" s="5">
        <v>-268</v>
      </c>
      <c r="BF25" s="5">
        <v>-4844</v>
      </c>
      <c r="BG25" s="5">
        <v>-82</v>
      </c>
      <c r="BH25" s="5">
        <v>-81</v>
      </c>
      <c r="BI25" s="5">
        <v>-39</v>
      </c>
      <c r="BJ25" s="5">
        <v>-58</v>
      </c>
      <c r="BK25" s="5">
        <v>-53</v>
      </c>
      <c r="BL25" s="5">
        <v>-173</v>
      </c>
      <c r="BM25" s="5">
        <v>-81</v>
      </c>
      <c r="BN25" s="5">
        <v>-61</v>
      </c>
    </row>
    <row r="26" spans="1:66" x14ac:dyDescent="0.2">
      <c r="A26" s="6" t="s">
        <v>84</v>
      </c>
      <c r="B26" s="23">
        <v>-22</v>
      </c>
      <c r="C26" s="23">
        <v>-2583</v>
      </c>
      <c r="D26" s="23">
        <v>-9</v>
      </c>
      <c r="E26" s="23">
        <v>-43</v>
      </c>
      <c r="F26" s="23">
        <v>-12</v>
      </c>
      <c r="G26" s="23">
        <v>29</v>
      </c>
      <c r="H26" s="23">
        <v>-6</v>
      </c>
      <c r="I26" s="23">
        <v>-7</v>
      </c>
      <c r="J26" s="18">
        <v>-23</v>
      </c>
      <c r="K26" s="18">
        <f>-62-L26-M26-N26</f>
        <v>-7</v>
      </c>
      <c r="L26" s="18">
        <v>-15</v>
      </c>
      <c r="M26" s="18">
        <v>-21</v>
      </c>
      <c r="N26" s="18">
        <v>-19</v>
      </c>
      <c r="O26" s="18">
        <f>-20-SUM(P26:R26)</f>
        <v>-6</v>
      </c>
      <c r="P26" s="18">
        <v>-3</v>
      </c>
      <c r="Q26" s="18">
        <v>-6</v>
      </c>
      <c r="R26" s="9">
        <v>-5</v>
      </c>
      <c r="S26" s="12">
        <v>-29</v>
      </c>
      <c r="T26" s="14">
        <v>-29</v>
      </c>
      <c r="U26" s="9">
        <v>-7</v>
      </c>
      <c r="V26" s="9">
        <v>-10</v>
      </c>
      <c r="W26" s="6">
        <v>-13</v>
      </c>
      <c r="X26" s="7">
        <v>-55</v>
      </c>
      <c r="Y26" s="7">
        <v>-7</v>
      </c>
      <c r="Z26" s="7">
        <v>-6</v>
      </c>
      <c r="AA26" s="7">
        <v>52</v>
      </c>
      <c r="AB26" s="7">
        <v>-3</v>
      </c>
      <c r="AC26" s="7">
        <v>-13</v>
      </c>
      <c r="AD26" s="7">
        <v>-36</v>
      </c>
      <c r="AE26" s="7">
        <v>87</v>
      </c>
      <c r="AF26" s="7">
        <v>-26</v>
      </c>
      <c r="AG26" s="7">
        <v>-35</v>
      </c>
      <c r="AH26" s="7">
        <v>-26</v>
      </c>
      <c r="AI26" s="7">
        <v>81</v>
      </c>
      <c r="AJ26" s="7">
        <v>-36</v>
      </c>
      <c r="AK26" s="7">
        <v>-45</v>
      </c>
      <c r="AL26" s="7">
        <v>0</v>
      </c>
      <c r="AM26" s="7">
        <v>134</v>
      </c>
      <c r="AN26" s="7">
        <v>-52</v>
      </c>
      <c r="AO26" s="7">
        <v>-73</v>
      </c>
      <c r="AP26" s="7">
        <v>-9</v>
      </c>
      <c r="AQ26" s="7">
        <v>-7</v>
      </c>
      <c r="AR26" s="7">
        <v>102</v>
      </c>
      <c r="AS26" s="7">
        <v>-18</v>
      </c>
      <c r="AT26" s="7">
        <v>60</v>
      </c>
      <c r="AU26" s="7">
        <v>-65</v>
      </c>
      <c r="AV26" s="7">
        <v>-45</v>
      </c>
      <c r="AW26" s="7">
        <v>-51</v>
      </c>
      <c r="AX26" s="7">
        <v>-32</v>
      </c>
      <c r="AY26" s="7">
        <v>-88</v>
      </c>
      <c r="AZ26" s="7">
        <v>-189</v>
      </c>
      <c r="BA26" s="7">
        <v>-172</v>
      </c>
      <c r="BB26" s="7">
        <v>-159</v>
      </c>
      <c r="BC26" s="7">
        <v>-79</v>
      </c>
      <c r="BD26" s="7">
        <v>-82</v>
      </c>
      <c r="BE26" s="7">
        <v>-268</v>
      </c>
      <c r="BF26" s="7">
        <v>-4844</v>
      </c>
      <c r="BG26" s="7">
        <v>-82</v>
      </c>
      <c r="BH26" s="7">
        <v>-81</v>
      </c>
      <c r="BI26" s="7">
        <v>-39</v>
      </c>
      <c r="BJ26" s="7">
        <v>-58</v>
      </c>
      <c r="BK26" s="7">
        <v>-53</v>
      </c>
      <c r="BL26" s="7">
        <v>-173</v>
      </c>
      <c r="BM26" s="7">
        <v>-81</v>
      </c>
      <c r="BN26" s="7">
        <v>-61</v>
      </c>
    </row>
    <row r="27" spans="1:66" x14ac:dyDescent="0.2">
      <c r="A27" s="6" t="s">
        <v>85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9">
        <v>0</v>
      </c>
      <c r="S27" s="6">
        <v>0</v>
      </c>
      <c r="T27" s="14">
        <v>0</v>
      </c>
      <c r="U27" s="9">
        <v>0</v>
      </c>
      <c r="V27" s="9">
        <v>0</v>
      </c>
      <c r="W27" s="6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</row>
    <row r="28" spans="1:66" x14ac:dyDescent="0.2">
      <c r="A28" s="4" t="s">
        <v>86</v>
      </c>
      <c r="B28" s="8">
        <f>B24+B25</f>
        <v>13541</v>
      </c>
      <c r="C28" s="8">
        <f>C24+C25</f>
        <v>770</v>
      </c>
      <c r="D28" s="8">
        <f>D24+D25</f>
        <v>33492</v>
      </c>
      <c r="E28" s="8">
        <f>E24+E25</f>
        <v>31188</v>
      </c>
      <c r="F28" s="8">
        <f t="shared" ref="F28:L28" si="17">F24+F25</f>
        <v>21442</v>
      </c>
      <c r="G28" s="8">
        <f t="shared" si="17"/>
        <v>31427</v>
      </c>
      <c r="H28" s="8">
        <f t="shared" si="17"/>
        <v>29544</v>
      </c>
      <c r="I28" s="8">
        <f t="shared" si="17"/>
        <v>42296</v>
      </c>
      <c r="J28" s="8">
        <f t="shared" si="17"/>
        <v>26113</v>
      </c>
      <c r="K28" s="8">
        <f t="shared" si="17"/>
        <v>41500</v>
      </c>
      <c r="L28" s="8">
        <f t="shared" si="17"/>
        <v>24509</v>
      </c>
      <c r="M28" s="8">
        <f t="shared" ref="M28:R28" si="18">M24+M25</f>
        <v>25235</v>
      </c>
      <c r="N28" s="8">
        <f t="shared" si="18"/>
        <v>23343</v>
      </c>
      <c r="O28" s="8">
        <f t="shared" si="18"/>
        <v>32523</v>
      </c>
      <c r="P28" s="8">
        <f t="shared" si="18"/>
        <v>32220</v>
      </c>
      <c r="Q28" s="8">
        <f t="shared" si="18"/>
        <v>34445</v>
      </c>
      <c r="R28" s="8">
        <f t="shared" si="18"/>
        <v>18086</v>
      </c>
      <c r="S28" s="11">
        <v>28649</v>
      </c>
      <c r="T28" s="11">
        <v>19928</v>
      </c>
      <c r="U28" s="8">
        <v>32427</v>
      </c>
      <c r="V28" s="8">
        <v>24721</v>
      </c>
      <c r="W28" s="11">
        <v>16352</v>
      </c>
      <c r="X28" s="5">
        <v>18728</v>
      </c>
      <c r="Y28" s="5">
        <v>9866</v>
      </c>
      <c r="Z28" s="5">
        <v>9481</v>
      </c>
      <c r="AA28" s="5">
        <v>20653</v>
      </c>
      <c r="AB28" s="5">
        <v>14041</v>
      </c>
      <c r="AC28" s="5">
        <v>8455</v>
      </c>
      <c r="AD28" s="5">
        <v>6628</v>
      </c>
      <c r="AE28" s="5">
        <v>4932</v>
      </c>
      <c r="AF28" s="5">
        <v>6729</v>
      </c>
      <c r="AG28" s="5">
        <v>-1031</v>
      </c>
      <c r="AH28" s="5">
        <v>5432</v>
      </c>
      <c r="AI28" s="5">
        <v>-6804</v>
      </c>
      <c r="AJ28" s="5">
        <v>2197</v>
      </c>
      <c r="AK28" s="5">
        <v>-874</v>
      </c>
      <c r="AL28" s="5">
        <v>-1221</v>
      </c>
      <c r="AM28" s="5">
        <v>-3850</v>
      </c>
      <c r="AN28" s="5">
        <v>-4484</v>
      </c>
      <c r="AO28" s="5">
        <v>-6114</v>
      </c>
      <c r="AP28" s="5">
        <v>-4564</v>
      </c>
      <c r="AQ28" s="5">
        <v>559</v>
      </c>
      <c r="AR28" s="5">
        <v>1807</v>
      </c>
      <c r="AS28" s="5">
        <v>3649</v>
      </c>
      <c r="AT28" s="5">
        <v>-2072</v>
      </c>
      <c r="AU28" s="5">
        <v>-3853</v>
      </c>
      <c r="AV28" s="5">
        <v>8010</v>
      </c>
      <c r="AW28" s="5">
        <v>386</v>
      </c>
      <c r="AX28" s="5">
        <v>7664</v>
      </c>
      <c r="AY28" s="5">
        <v>4001</v>
      </c>
      <c r="AZ28" s="5">
        <v>8983</v>
      </c>
      <c r="BA28" s="5">
        <v>2631</v>
      </c>
      <c r="BB28" s="5">
        <v>3747</v>
      </c>
      <c r="BC28" s="5">
        <v>33720</v>
      </c>
      <c r="BD28" s="5">
        <v>1792</v>
      </c>
      <c r="BE28" s="5">
        <v>973</v>
      </c>
      <c r="BF28" s="5">
        <v>-1903</v>
      </c>
      <c r="BG28" s="5">
        <v>8273</v>
      </c>
      <c r="BH28" s="5">
        <v>12524</v>
      </c>
      <c r="BI28" s="5">
        <v>9518</v>
      </c>
      <c r="BJ28" s="5">
        <v>7833</v>
      </c>
      <c r="BK28" s="5">
        <v>21899</v>
      </c>
      <c r="BL28" s="5">
        <v>10815</v>
      </c>
      <c r="BM28" s="5">
        <v>14769</v>
      </c>
      <c r="BN28" s="5">
        <v>7660</v>
      </c>
    </row>
    <row r="29" spans="1:66" x14ac:dyDescent="0.2">
      <c r="A29" s="6" t="s">
        <v>87</v>
      </c>
      <c r="B29" s="23">
        <v>14243</v>
      </c>
      <c r="C29" s="23">
        <v>164</v>
      </c>
      <c r="D29" s="23">
        <v>33691</v>
      </c>
      <c r="E29" s="23">
        <v>31183</v>
      </c>
      <c r="F29" s="23">
        <v>21444</v>
      </c>
      <c r="G29" s="23">
        <v>31423</v>
      </c>
      <c r="H29" s="23">
        <v>29555</v>
      </c>
      <c r="I29" s="23">
        <v>42291</v>
      </c>
      <c r="J29" s="18">
        <v>26128</v>
      </c>
      <c r="K29" s="18">
        <f>114641-L29-M29-N29</f>
        <v>41507</v>
      </c>
      <c r="L29" s="18">
        <v>24525</v>
      </c>
      <c r="M29" s="18">
        <v>25255</v>
      </c>
      <c r="N29" s="18">
        <v>23354</v>
      </c>
      <c r="O29" s="18">
        <f>117298-SUM(P29:R29)</f>
        <v>32527</v>
      </c>
      <c r="P29" s="18">
        <v>32238</v>
      </c>
      <c r="Q29" s="18">
        <v>34443</v>
      </c>
      <c r="R29" s="9">
        <v>18090</v>
      </c>
      <c r="S29" s="12">
        <v>28652</v>
      </c>
      <c r="T29" s="14">
        <v>19936</v>
      </c>
      <c r="U29" s="9">
        <v>32423</v>
      </c>
      <c r="V29" s="9">
        <v>24720</v>
      </c>
      <c r="W29" s="12">
        <v>16345</v>
      </c>
      <c r="X29" s="7">
        <v>18715</v>
      </c>
      <c r="Y29" s="7">
        <v>9872</v>
      </c>
      <c r="Z29" s="7">
        <v>9470</v>
      </c>
      <c r="AA29" s="7">
        <v>20652</v>
      </c>
      <c r="AB29" s="7">
        <v>14043</v>
      </c>
      <c r="AC29" s="7">
        <v>8462</v>
      </c>
      <c r="AD29" s="7">
        <v>6630</v>
      </c>
      <c r="AE29" s="7">
        <v>4944</v>
      </c>
      <c r="AF29" s="7">
        <v>6730</v>
      </c>
      <c r="AG29" s="7">
        <v>-1028</v>
      </c>
      <c r="AH29" s="7">
        <v>5430</v>
      </c>
      <c r="AI29" s="7">
        <v>-6792</v>
      </c>
      <c r="AJ29" s="7">
        <v>2199</v>
      </c>
      <c r="AK29" s="7">
        <v>-868</v>
      </c>
      <c r="AL29" s="7">
        <v>-1214</v>
      </c>
      <c r="AM29" s="7">
        <v>-5634</v>
      </c>
      <c r="AN29" s="7">
        <v>-3717</v>
      </c>
      <c r="AO29" s="7">
        <v>-5068</v>
      </c>
      <c r="AP29" s="7">
        <v>-4564</v>
      </c>
      <c r="AQ29" s="7">
        <v>1513</v>
      </c>
      <c r="AR29" s="7">
        <v>1498</v>
      </c>
      <c r="AS29" s="7">
        <v>3025</v>
      </c>
      <c r="AT29" s="7">
        <v>-2072</v>
      </c>
      <c r="AU29" s="7">
        <v>-2422</v>
      </c>
      <c r="AV29" s="7">
        <v>6640</v>
      </c>
      <c r="AW29" s="7">
        <v>320</v>
      </c>
      <c r="AX29" s="7">
        <v>7664</v>
      </c>
      <c r="AY29" s="7">
        <v>4012</v>
      </c>
      <c r="AZ29" s="7">
        <v>8983</v>
      </c>
      <c r="BA29" s="7">
        <v>2631</v>
      </c>
      <c r="BB29" s="7">
        <v>3747</v>
      </c>
      <c r="BC29" s="7">
        <v>33750</v>
      </c>
      <c r="BD29" s="7">
        <v>1792</v>
      </c>
      <c r="BE29" s="7">
        <v>973</v>
      </c>
      <c r="BF29" s="7">
        <v>-1903</v>
      </c>
      <c r="BG29" s="7">
        <v>8279</v>
      </c>
      <c r="BH29" s="7">
        <v>12524</v>
      </c>
      <c r="BI29" s="7">
        <v>9518</v>
      </c>
      <c r="BJ29" s="7">
        <v>7833</v>
      </c>
      <c r="BK29" s="7">
        <v>21881</v>
      </c>
      <c r="BL29" s="7">
        <v>10815</v>
      </c>
      <c r="BM29" s="7">
        <v>14769</v>
      </c>
      <c r="BN29" s="7">
        <v>7657</v>
      </c>
    </row>
    <row r="30" spans="1:66" x14ac:dyDescent="0.2">
      <c r="A30" s="6" t="s">
        <v>88</v>
      </c>
      <c r="B30" s="23">
        <v>-702</v>
      </c>
      <c r="C30" s="23">
        <v>606</v>
      </c>
      <c r="D30" s="23">
        <v>-199</v>
      </c>
      <c r="E30" s="23">
        <v>5</v>
      </c>
      <c r="F30" s="23">
        <v>-2</v>
      </c>
      <c r="G30" s="23">
        <v>4</v>
      </c>
      <c r="H30" s="23">
        <v>-11</v>
      </c>
      <c r="I30" s="23">
        <v>5</v>
      </c>
      <c r="J30" s="18">
        <v>-15</v>
      </c>
      <c r="K30" s="18">
        <f>-54-L30-M30-N30</f>
        <v>-7</v>
      </c>
      <c r="L30" s="18">
        <v>-16</v>
      </c>
      <c r="M30" s="18">
        <v>-20</v>
      </c>
      <c r="N30" s="18">
        <v>-11</v>
      </c>
      <c r="O30" s="18">
        <f>-24-SUM(P30:R30)</f>
        <v>-4</v>
      </c>
      <c r="P30" s="18">
        <v>-18</v>
      </c>
      <c r="Q30" s="18">
        <v>2</v>
      </c>
      <c r="R30" s="9">
        <v>-4</v>
      </c>
      <c r="S30" s="12">
        <v>-3</v>
      </c>
      <c r="T30" s="14">
        <v>-8</v>
      </c>
      <c r="U30" s="9">
        <v>4</v>
      </c>
      <c r="V30" s="9">
        <v>1</v>
      </c>
      <c r="W30" s="6">
        <v>7</v>
      </c>
      <c r="X30" s="7">
        <v>13</v>
      </c>
      <c r="Y30" s="7">
        <v>-6</v>
      </c>
      <c r="Z30" s="7">
        <v>11</v>
      </c>
      <c r="AA30" s="7">
        <v>1</v>
      </c>
      <c r="AB30" s="7">
        <v>-2</v>
      </c>
      <c r="AC30" s="7">
        <v>-7</v>
      </c>
      <c r="AD30" s="7">
        <v>-2</v>
      </c>
      <c r="AE30" s="7">
        <v>-12</v>
      </c>
      <c r="AF30" s="7">
        <v>-1</v>
      </c>
      <c r="AG30" s="7">
        <v>-3</v>
      </c>
      <c r="AH30" s="7">
        <v>2</v>
      </c>
      <c r="AI30" s="7">
        <v>-12</v>
      </c>
      <c r="AJ30" s="7">
        <v>-2</v>
      </c>
      <c r="AK30" s="7">
        <v>-6</v>
      </c>
      <c r="AL30" s="7">
        <v>-7</v>
      </c>
      <c r="AM30" s="7">
        <v>1784</v>
      </c>
      <c r="AN30" s="7">
        <v>-767</v>
      </c>
      <c r="AO30" s="7">
        <v>-1046</v>
      </c>
      <c r="AP30" s="7">
        <v>0</v>
      </c>
      <c r="AQ30" s="7">
        <v>-954</v>
      </c>
      <c r="AR30" s="7">
        <v>309</v>
      </c>
      <c r="AS30" s="7">
        <v>624</v>
      </c>
      <c r="AT30" s="7">
        <v>0</v>
      </c>
      <c r="AU30" s="7">
        <v>-1431</v>
      </c>
      <c r="AV30" s="7">
        <v>1370</v>
      </c>
      <c r="AW30" s="7">
        <v>66</v>
      </c>
      <c r="AX30" s="7">
        <v>0</v>
      </c>
      <c r="AY30" s="7">
        <v>-11</v>
      </c>
      <c r="AZ30" s="7">
        <v>0</v>
      </c>
      <c r="BA30" s="7">
        <v>0</v>
      </c>
      <c r="BB30" s="7">
        <v>0</v>
      </c>
      <c r="BC30" s="7">
        <v>-30</v>
      </c>
      <c r="BD30" s="7">
        <v>0</v>
      </c>
      <c r="BE30" s="7">
        <v>0</v>
      </c>
      <c r="BF30" s="7">
        <v>0</v>
      </c>
      <c r="BG30" s="7">
        <v>-6</v>
      </c>
      <c r="BH30" s="7">
        <v>0</v>
      </c>
      <c r="BI30" s="7">
        <v>0</v>
      </c>
      <c r="BJ30" s="7">
        <v>0</v>
      </c>
      <c r="BK30" s="7">
        <v>18</v>
      </c>
      <c r="BL30" s="7">
        <v>0</v>
      </c>
      <c r="BM30" s="7">
        <v>0</v>
      </c>
      <c r="BN30" s="7">
        <v>3</v>
      </c>
    </row>
    <row r="31" spans="1:66" x14ac:dyDescent="0.2">
      <c r="B31" s="28"/>
      <c r="U31" s="10"/>
      <c r="V31" s="10"/>
    </row>
    <row r="32" spans="1:66" x14ac:dyDescent="0.2">
      <c r="K32" s="21"/>
    </row>
    <row r="33" spans="19:52" x14ac:dyDescent="0.2">
      <c r="S33" s="17"/>
      <c r="T33" s="17"/>
      <c r="U33" s="17"/>
    </row>
    <row r="34" spans="19:52" x14ac:dyDescent="0.2">
      <c r="S34" s="17"/>
      <c r="T34" s="17"/>
      <c r="U34" s="17"/>
      <c r="W34" s="1" t="s">
        <v>89</v>
      </c>
      <c r="X34" s="1" t="s">
        <v>89</v>
      </c>
    </row>
    <row r="35" spans="19:52" x14ac:dyDescent="0.2">
      <c r="S35" s="17"/>
      <c r="T35" s="17"/>
      <c r="U35" s="17"/>
      <c r="Y35" s="1" t="s">
        <v>89</v>
      </c>
    </row>
    <row r="36" spans="19:52" x14ac:dyDescent="0.2">
      <c r="S36" s="17"/>
      <c r="T36" s="17"/>
      <c r="U36" s="17"/>
    </row>
    <row r="37" spans="19:52" x14ac:dyDescent="0.2">
      <c r="S37" s="17"/>
      <c r="T37" s="17"/>
      <c r="U37" s="17"/>
    </row>
    <row r="38" spans="19:52" x14ac:dyDescent="0.2">
      <c r="S38" s="17"/>
      <c r="T38" s="17"/>
      <c r="U38" s="17"/>
    </row>
    <row r="39" spans="19:52" x14ac:dyDescent="0.2">
      <c r="S39" s="17"/>
      <c r="T39" s="17"/>
      <c r="U39" s="17"/>
      <c r="AZ39" s="1">
        <f ca="1">AZ39:BA39</f>
        <v>0</v>
      </c>
    </row>
    <row r="40" spans="19:52" x14ac:dyDescent="0.2">
      <c r="S40" s="17"/>
      <c r="T40" s="17"/>
      <c r="U40" s="17"/>
    </row>
    <row r="41" spans="19:52" x14ac:dyDescent="0.2">
      <c r="S41" s="17"/>
      <c r="T41" s="17"/>
      <c r="U41" s="17"/>
    </row>
    <row r="42" spans="19:52" x14ac:dyDescent="0.2">
      <c r="S42" s="17"/>
      <c r="T42" s="17"/>
      <c r="U42" s="17"/>
    </row>
    <row r="43" spans="19:52" x14ac:dyDescent="0.2">
      <c r="S43" s="17"/>
      <c r="T43" s="17"/>
      <c r="U43" s="17"/>
    </row>
    <row r="44" spans="19:52" x14ac:dyDescent="0.2">
      <c r="S44" s="17"/>
      <c r="T44" s="17"/>
      <c r="U44" s="17"/>
    </row>
    <row r="45" spans="19:52" x14ac:dyDescent="0.2">
      <c r="S45" s="17"/>
      <c r="T45" s="17"/>
      <c r="U45" s="17"/>
    </row>
    <row r="46" spans="19:52" x14ac:dyDescent="0.2">
      <c r="S46" s="17"/>
      <c r="T46" s="17"/>
      <c r="U46" s="17"/>
    </row>
    <row r="47" spans="19:52" x14ac:dyDescent="0.2">
      <c r="S47" s="17"/>
      <c r="T47" s="17"/>
      <c r="U47" s="17"/>
    </row>
    <row r="48" spans="19:52" x14ac:dyDescent="0.2">
      <c r="S48" s="17"/>
      <c r="T48" s="17"/>
      <c r="U48" s="17"/>
    </row>
    <row r="49" spans="19:21" x14ac:dyDescent="0.2">
      <c r="S49" s="17"/>
      <c r="T49" s="17"/>
      <c r="U49" s="17"/>
    </row>
    <row r="50" spans="19:21" x14ac:dyDescent="0.2">
      <c r="S50" s="17"/>
      <c r="T50" s="17"/>
      <c r="U50" s="17"/>
    </row>
    <row r="51" spans="19:21" x14ac:dyDescent="0.2">
      <c r="S51" s="17"/>
      <c r="T51" s="17"/>
      <c r="U51" s="17"/>
    </row>
    <row r="52" spans="19:21" x14ac:dyDescent="0.2">
      <c r="S52" s="17"/>
      <c r="T52" s="17"/>
      <c r="U52" s="17"/>
    </row>
    <row r="53" spans="19:21" x14ac:dyDescent="0.2">
      <c r="S53" s="17"/>
      <c r="T53" s="17"/>
      <c r="U53" s="17"/>
    </row>
    <row r="54" spans="19:21" x14ac:dyDescent="0.2">
      <c r="S54" s="17"/>
      <c r="T54" s="17"/>
      <c r="U54" s="17"/>
    </row>
    <row r="55" spans="19:21" x14ac:dyDescent="0.2">
      <c r="S55" s="17"/>
      <c r="T55" s="17"/>
      <c r="U55" s="17"/>
    </row>
  </sheetData>
  <pageMargins left="0.78740157499999996" right="0.78740157499999996" top="0.984251969" bottom="0.984251969" header="0.4921259845" footer="0.4921259845"/>
  <pageSetup paperSize="9" orientation="landscape" horizontalDpi="300" verticalDpi="300" r:id="rId1"/>
  <ignoredErrors>
    <ignoredError sqref="O8:O9 O13 P11:R11 O15:O17 O20:O21 O23 O26 O29:O30 I11 B1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WLM - Demonstrativos (DRE) Cons</vt:lpstr>
      <vt:lpstr>Gráf1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WLM - Informações Financeiras - Balanços Interativos</dc:title>
  <dc:subject/>
  <dc:creator>Lucia Helena de Mattos</dc:creator>
  <cp:keywords/>
  <dc:description/>
  <cp:lastModifiedBy>Lucia Helena de Mattos</cp:lastModifiedBy>
  <cp:revision/>
  <dcterms:created xsi:type="dcterms:W3CDTF">2021-03-25T10:02:08Z</dcterms:created>
  <dcterms:modified xsi:type="dcterms:W3CDTF">2026-05-18T20:31:15Z</dcterms:modified>
  <cp:category/>
  <cp:contentStatus/>
</cp:coreProperties>
</file>